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SHATHA\Desktop\"/>
    </mc:Choice>
  </mc:AlternateContent>
  <bookViews>
    <workbookView xWindow="0" yWindow="0" windowWidth="20400" windowHeight="7155" activeTab="2"/>
  </bookViews>
  <sheets>
    <sheet name="BSE p1" sheetId="1" r:id="rId1"/>
    <sheet name="BSE p2" sheetId="2" r:id="rId2"/>
    <sheet name="BSE p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C" localSheetId="0">#REF!</definedName>
    <definedName name="\C" localSheetId="1">#REF!</definedName>
    <definedName name="\C">#REF!</definedName>
    <definedName name="___mds_first_cell___" localSheetId="0">#REF!</definedName>
    <definedName name="___mds_first_cell___" localSheetId="1">#REF!</definedName>
    <definedName name="___mds_first_cell___">#REF!</definedName>
    <definedName name="___mds_view_data___" localSheetId="0">#REF!</definedName>
    <definedName name="___mds_view_data___" localSheetId="1">#REF!</definedName>
    <definedName name="___mds_view_data___">#REF!</definedName>
    <definedName name="_10AB" localSheetId="0">#REF!</definedName>
    <definedName name="_10AB" localSheetId="1">#REF!</definedName>
    <definedName name="_10AB">#REF!</definedName>
    <definedName name="_10AC" localSheetId="0">#REF!</definedName>
    <definedName name="_10AC" localSheetId="1">#REF!</definedName>
    <definedName name="_10AC">#REF!</definedName>
    <definedName name="_10AD" localSheetId="0">#REF!</definedName>
    <definedName name="_10AD" localSheetId="1">#REF!</definedName>
    <definedName name="_10AD">#REF!</definedName>
    <definedName name="_10AE" localSheetId="0">#REF!</definedName>
    <definedName name="_10AE" localSheetId="1">#REF!</definedName>
    <definedName name="_10AE">#REF!</definedName>
    <definedName name="_12A" localSheetId="0">#REF!</definedName>
    <definedName name="_12A" localSheetId="1">#REF!</definedName>
    <definedName name="_12A">#REF!</definedName>
    <definedName name="_12B" localSheetId="0">#REF!</definedName>
    <definedName name="_12B" localSheetId="1">#REF!</definedName>
    <definedName name="_12B">#REF!</definedName>
    <definedName name="_13A" localSheetId="0">#REF!</definedName>
    <definedName name="_13A" localSheetId="1">#REF!</definedName>
    <definedName name="_13A">#REF!</definedName>
    <definedName name="_1A" localSheetId="0">#REF!</definedName>
    <definedName name="_1A" localSheetId="1">#REF!</definedName>
    <definedName name="_1A">#REF!</definedName>
    <definedName name="_2A" localSheetId="0">#REF!</definedName>
    <definedName name="_2A" localSheetId="1">#REF!</definedName>
    <definedName name="_2A">#REF!</definedName>
    <definedName name="_3A" localSheetId="0">#REF!</definedName>
    <definedName name="_3A" localSheetId="1">#REF!</definedName>
    <definedName name="_3A">#REF!</definedName>
    <definedName name="_4A" localSheetId="0">#REF!</definedName>
    <definedName name="_4A" localSheetId="1">#REF!</definedName>
    <definedName name="_4A">#REF!</definedName>
    <definedName name="_6A" localSheetId="0">#REF!</definedName>
    <definedName name="_6A" localSheetId="1">#REF!</definedName>
    <definedName name="_6A">#REF!</definedName>
    <definedName name="_7A" localSheetId="0">#REF!</definedName>
    <definedName name="_7A" localSheetId="1">#REF!</definedName>
    <definedName name="_7A">#REF!</definedName>
    <definedName name="_8A" localSheetId="0">#REF!</definedName>
    <definedName name="_8A" localSheetId="1">#REF!</definedName>
    <definedName name="_8A">#REF!</definedName>
    <definedName name="_9A" localSheetId="0">#REF!</definedName>
    <definedName name="_9A" localSheetId="1">#REF!</definedName>
    <definedName name="_9A">#REF!</definedName>
    <definedName name="_Fill" localSheetId="0" hidden="1">#REF!</definedName>
    <definedName name="_Fill" localSheetId="1" hidden="1">#REF!</definedName>
    <definedName name="_Fill" hidden="1">#REF!</definedName>
    <definedName name="_xlnm._FilterDatabase" localSheetId="0">#REF!</definedName>
    <definedName name="_xlnm._FilterDatabase" localSheetId="1">#REF!</definedName>
    <definedName name="_xlnm._FilterDatabase">#REF!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Parse_Out" localSheetId="0" hidden="1">#REF!</definedName>
    <definedName name="_Parse_Out" localSheetId="1" hidden="1">#REF!</definedName>
    <definedName name="_Parse_Out" hidden="1">#REF!</definedName>
    <definedName name="_Sort" localSheetId="0" hidden="1">#REF!</definedName>
    <definedName name="_Sort" localSheetId="1" hidden="1">#REF!</definedName>
    <definedName name="_Sort" hidden="1">#REF!</definedName>
    <definedName name="A_A_1" localSheetId="0">#REF!</definedName>
    <definedName name="A_A_1" localSheetId="1">#REF!</definedName>
    <definedName name="A_A_1">#REF!</definedName>
    <definedName name="A_B_2" localSheetId="0">#REF!</definedName>
    <definedName name="A_B_2" localSheetId="1">#REF!</definedName>
    <definedName name="A_B_2">#REF!</definedName>
    <definedName name="A_C_3" localSheetId="0">#REF!</definedName>
    <definedName name="A_C_3" localSheetId="1">#REF!</definedName>
    <definedName name="A_C_3">#REF!</definedName>
    <definedName name="A_D_4" localSheetId="0">#REF!</definedName>
    <definedName name="A_D_4" localSheetId="1">#REF!</definedName>
    <definedName name="A_D_4">#REF!</definedName>
    <definedName name="A_E_5" localSheetId="0">#REF!</definedName>
    <definedName name="A_E_5" localSheetId="1">#REF!</definedName>
    <definedName name="A_E_5">#REF!</definedName>
    <definedName name="A_F_6" localSheetId="0">#REF!</definedName>
    <definedName name="A_F_6" localSheetId="1">#REF!</definedName>
    <definedName name="A_F_6">#REF!</definedName>
    <definedName name="A_G_7" localSheetId="0">#REF!</definedName>
    <definedName name="A_G_7" localSheetId="1">#REF!</definedName>
    <definedName name="A_G_7">#REF!</definedName>
    <definedName name="A_I_9" localSheetId="0">#REF!</definedName>
    <definedName name="A_I_9" localSheetId="1">#REF!</definedName>
    <definedName name="A_I_9">#REF!</definedName>
    <definedName name="A_J_10" localSheetId="0">#REF!</definedName>
    <definedName name="A_J_10" localSheetId="1">#REF!</definedName>
    <definedName name="A_J_10">#REF!</definedName>
    <definedName name="A_K_11" localSheetId="0">#REF!</definedName>
    <definedName name="A_K_11" localSheetId="1">#REF!</definedName>
    <definedName name="A_K_11">#REF!</definedName>
    <definedName name="A_L_12" localSheetId="0">#REF!</definedName>
    <definedName name="A_L_12" localSheetId="1">#REF!</definedName>
    <definedName name="A_L_12">#REF!</definedName>
    <definedName name="A_M_13" localSheetId="0">#REF!</definedName>
    <definedName name="A_M_13" localSheetId="1">#REF!</definedName>
    <definedName name="A_M_13">#REF!</definedName>
    <definedName name="A_N_14" localSheetId="0">#REF!</definedName>
    <definedName name="A_N_14" localSheetId="1">#REF!</definedName>
    <definedName name="A_N_14">#REF!</definedName>
    <definedName name="A_O_15" localSheetId="0">#REF!</definedName>
    <definedName name="A_O_15" localSheetId="1">#REF!</definedName>
    <definedName name="A_O_15">#REF!</definedName>
    <definedName name="A_P_16" localSheetId="0">#REF!</definedName>
    <definedName name="A_P_16" localSheetId="1">#REF!</definedName>
    <definedName name="A_P_16">#REF!</definedName>
    <definedName name="A_Q_17" localSheetId="0">#REF!</definedName>
    <definedName name="A_Q_17" localSheetId="1">#REF!</definedName>
    <definedName name="A_Q_17">#REF!</definedName>
    <definedName name="A_R_18" localSheetId="0">#REF!</definedName>
    <definedName name="A_R_18" localSheetId="1">#REF!</definedName>
    <definedName name="A_R_18">#REF!</definedName>
    <definedName name="A_S_19" localSheetId="0">#REF!</definedName>
    <definedName name="A_S_19" localSheetId="1">#REF!</definedName>
    <definedName name="A_S_19">#REF!</definedName>
    <definedName name="A_T_20" localSheetId="0">#REF!</definedName>
    <definedName name="A_T_20" localSheetId="1">#REF!</definedName>
    <definedName name="A_T_20">#REF!</definedName>
    <definedName name="A_U_21" localSheetId="0">#REF!</definedName>
    <definedName name="A_U_21" localSheetId="1">#REF!</definedName>
    <definedName name="A_U_21">#REF!</definedName>
    <definedName name="A_V_22" localSheetId="0">#REF!</definedName>
    <definedName name="A_V_22" localSheetId="1">#REF!</definedName>
    <definedName name="A_V_22">#REF!</definedName>
    <definedName name="A_W_23" localSheetId="0">#REF!</definedName>
    <definedName name="A_W_23" localSheetId="1">#REF!</definedName>
    <definedName name="A_W_23">#REF!</definedName>
    <definedName name="A_X_24" localSheetId="0">#REF!</definedName>
    <definedName name="A_X_24" localSheetId="1">#REF!</definedName>
    <definedName name="A_X_24">#REF!</definedName>
    <definedName name="A_Y_25" localSheetId="0">#REF!</definedName>
    <definedName name="A_Y_25" localSheetId="1">#REF!</definedName>
    <definedName name="A_Y_25">#REF!</definedName>
    <definedName name="A_Z_26" localSheetId="0">#REF!</definedName>
    <definedName name="A_Z_26" localSheetId="1">#REF!</definedName>
    <definedName name="A_Z_26">#REF!</definedName>
    <definedName name="AA" localSheetId="0">#REF!</definedName>
    <definedName name="AA" localSheetId="1">#REF!</definedName>
    <definedName name="AA">#REF!</definedName>
    <definedName name="AAA" localSheetId="0">#REF!</definedName>
    <definedName name="AAA" localSheetId="1">#REF!</definedName>
    <definedName name="AAA">#REF!</definedName>
    <definedName name="AAT" localSheetId="0">#REF!</definedName>
    <definedName name="AAT" localSheetId="1">#REF!</definedName>
    <definedName name="AAT">#REF!</definedName>
    <definedName name="abc" localSheetId="0">#REF!</definedName>
    <definedName name="abc" localSheetId="1">#REF!</definedName>
    <definedName name="abc">#REF!</definedName>
    <definedName name="acctwise" localSheetId="0">#REF!</definedName>
    <definedName name="acctwise" localSheetId="1">#REF!</definedName>
    <definedName name="acctwise">#REF!</definedName>
    <definedName name="ACTU" localSheetId="0">#REF!</definedName>
    <definedName name="ACTU" localSheetId="1">#REF!</definedName>
    <definedName name="ACTU">#REF!</definedName>
    <definedName name="acty" localSheetId="0">#REF!</definedName>
    <definedName name="acty" localSheetId="1">#REF!</definedName>
    <definedName name="acty">#REF!</definedName>
    <definedName name="Add_Manpower" localSheetId="0">#REF!</definedName>
    <definedName name="Add_Manpower" localSheetId="1">#REF!</definedName>
    <definedName name="Add_Manpower">#REF!</definedName>
    <definedName name="Amount">[1]COST1_12FINAL!$O:$O</definedName>
    <definedName name="Anilofos" localSheetId="0">#REF!</definedName>
    <definedName name="Anilofos" localSheetId="1">#REF!</definedName>
    <definedName name="Anilofos">#REF!</definedName>
    <definedName name="Annex_1.1" localSheetId="0">#REF!</definedName>
    <definedName name="Annex_1.1" localSheetId="1">#REF!</definedName>
    <definedName name="Annex_1.1">#REF!</definedName>
    <definedName name="Annex_1.2" localSheetId="0">#REF!</definedName>
    <definedName name="Annex_1.2" localSheetId="1">#REF!</definedName>
    <definedName name="Annex_1.2">#REF!</definedName>
    <definedName name="AR" localSheetId="0">#REF!</definedName>
    <definedName name="AR" localSheetId="1">#REF!</definedName>
    <definedName name="AR">#REF!</definedName>
    <definedName name="AUDIT" localSheetId="0">#REF!</definedName>
    <definedName name="AUDIT" localSheetId="1">#REF!</definedName>
    <definedName name="AUDIT">#REF!</definedName>
    <definedName name="B" localSheetId="0">#REF!</definedName>
    <definedName name="B" localSheetId="1">#REF!</definedName>
    <definedName name="B">#REF!</definedName>
    <definedName name="B_A_27" localSheetId="0">#REF!</definedName>
    <definedName name="B_A_27" localSheetId="1">#REF!</definedName>
    <definedName name="B_A_27">#REF!</definedName>
    <definedName name="BA" localSheetId="0">#REF!</definedName>
    <definedName name="BA" localSheetId="1">#REF!</definedName>
    <definedName name="BA">#REF!</definedName>
    <definedName name="BAA" localSheetId="0">#REF!</definedName>
    <definedName name="BAA" localSheetId="1">#REF!</definedName>
    <definedName name="BAA">#REF!</definedName>
    <definedName name="balance_sheet" localSheetId="0">#REF!</definedName>
    <definedName name="balance_sheet" localSheetId="1">#REF!</definedName>
    <definedName name="balance_sheet">#REF!</definedName>
    <definedName name="Base_Data_for_COR" localSheetId="0">#REF!</definedName>
    <definedName name="Base_Data_for_COR" localSheetId="1">#REF!</definedName>
    <definedName name="Base_Data_for_COR">#REF!</definedName>
    <definedName name="bASE_FOR_sre" localSheetId="0">#REF!</definedName>
    <definedName name="bASE_FOR_sre" localSheetId="1">#REF!</definedName>
    <definedName name="bASE_FOR_sre">#REF!</definedName>
    <definedName name="BASIC" localSheetId="0">#REF!</definedName>
    <definedName name="BASIC" localSheetId="1">#REF!</definedName>
    <definedName name="BASIC">#REF!</definedName>
    <definedName name="BASICA" localSheetId="0">#REF!</definedName>
    <definedName name="BASICA" localSheetId="1">#REF!</definedName>
    <definedName name="BASICA">#REF!</definedName>
    <definedName name="BASICT" localSheetId="0">#REF!</definedName>
    <definedName name="BASICT" localSheetId="1">#REF!</definedName>
    <definedName name="BASICT">#REF!</definedName>
    <definedName name="BAT" localSheetId="0">#REF!</definedName>
    <definedName name="BAT" localSheetId="1">#REF!</definedName>
    <definedName name="BAT">#REF!</definedName>
    <definedName name="BMS" localSheetId="0">#REF!</definedName>
    <definedName name="BMS" localSheetId="1">#REF!</definedName>
    <definedName name="BMS">#REF!</definedName>
    <definedName name="bombay" localSheetId="0">#REF!</definedName>
    <definedName name="bombay" localSheetId="1">#REF!</definedName>
    <definedName name="bombay">#REF!</definedName>
    <definedName name="BONUS" localSheetId="0">#REF!</definedName>
    <definedName name="BONUS" localSheetId="1">#REF!</definedName>
    <definedName name="BONUS">#REF!</definedName>
    <definedName name="BUD" localSheetId="0">#REF!</definedName>
    <definedName name="BUD" localSheetId="1">#REF!</definedName>
    <definedName name="BUD">#REF!</definedName>
    <definedName name="BUDA" localSheetId="0">#REF!</definedName>
    <definedName name="BUDA" localSheetId="1">#REF!</definedName>
    <definedName name="BUDA">#REF!</definedName>
    <definedName name="BUDB" localSheetId="0">#REF!</definedName>
    <definedName name="BUDB" localSheetId="1">#REF!</definedName>
    <definedName name="BUDB">#REF!</definedName>
    <definedName name="BUDC" localSheetId="0">#REF!</definedName>
    <definedName name="BUDC" localSheetId="1">#REF!</definedName>
    <definedName name="BUDC">#REF!</definedName>
    <definedName name="BUDD" localSheetId="0">#REF!</definedName>
    <definedName name="BUDD" localSheetId="1">#REF!</definedName>
    <definedName name="BUDD">#REF!</definedName>
    <definedName name="BUDE" localSheetId="0">#REF!</definedName>
    <definedName name="BUDE" localSheetId="1">#REF!</definedName>
    <definedName name="BUDE">#REF!</definedName>
    <definedName name="budget">[1]COST1_12FINAL!$A:$A</definedName>
    <definedName name="C.01" localSheetId="0">#REF!</definedName>
    <definedName name="C.01" localSheetId="1">#REF!</definedName>
    <definedName name="C.01">#REF!</definedName>
    <definedName name="C.02" localSheetId="0">#REF!</definedName>
    <definedName name="C.02" localSheetId="1">#REF!</definedName>
    <definedName name="C.02">#REF!</definedName>
    <definedName name="C.03" localSheetId="0">#REF!</definedName>
    <definedName name="C.03" localSheetId="1">#REF!</definedName>
    <definedName name="C.03">#REF!</definedName>
    <definedName name="C.04" localSheetId="0">#REF!</definedName>
    <definedName name="C.04" localSheetId="1">#REF!</definedName>
    <definedName name="C.04">#REF!</definedName>
    <definedName name="C_" localSheetId="0">#REF!</definedName>
    <definedName name="C_" localSheetId="1">#REF!</definedName>
    <definedName name="C_">#REF!</definedName>
    <definedName name="CA" localSheetId="0">#REF!</definedName>
    <definedName name="CA" localSheetId="1">#REF!</definedName>
    <definedName name="CA">#REF!</definedName>
    <definedName name="CAA" localSheetId="0">#REF!</definedName>
    <definedName name="CAA" localSheetId="1">#REF!</definedName>
    <definedName name="CAA">#REF!</definedName>
    <definedName name="CAD00D" localSheetId="0">#REF!</definedName>
    <definedName name="CAD00D" localSheetId="1">#REF!</definedName>
    <definedName name="CAD00D">#REF!</definedName>
    <definedName name="CAD00S" localSheetId="0">#REF!</definedName>
    <definedName name="CAD00S" localSheetId="1">#REF!</definedName>
    <definedName name="CAD00S">#REF!</definedName>
    <definedName name="CAD97S" localSheetId="0">#REF!</definedName>
    <definedName name="CAD97S" localSheetId="1">#REF!</definedName>
    <definedName name="CAD97S">#REF!</definedName>
    <definedName name="CAD98D" localSheetId="0">#REF!</definedName>
    <definedName name="CAD98D" localSheetId="1">#REF!</definedName>
    <definedName name="CAD98D">#REF!</definedName>
    <definedName name="CAD98S" localSheetId="0">#REF!</definedName>
    <definedName name="CAD98S" localSheetId="1">#REF!</definedName>
    <definedName name="CAD98S">#REF!</definedName>
    <definedName name="CAD99D" localSheetId="0">#REF!</definedName>
    <definedName name="CAD99D" localSheetId="1">#REF!</definedName>
    <definedName name="CAD99D">#REF!</definedName>
    <definedName name="CAD99S" localSheetId="0">#REF!</definedName>
    <definedName name="CAD99S" localSheetId="1">#REF!</definedName>
    <definedName name="CAD99S">#REF!</definedName>
    <definedName name="Cash" localSheetId="0">#REF!</definedName>
    <definedName name="Cash" localSheetId="1">#REF!</definedName>
    <definedName name="Cash">#REF!</definedName>
    <definedName name="CAT" localSheetId="0">#REF!</definedName>
    <definedName name="CAT" localSheetId="1">#REF!</definedName>
    <definedName name="CAT">#REF!</definedName>
    <definedName name="CC" localSheetId="0">#REF!</definedName>
    <definedName name="CC" localSheetId="1">#REF!</definedName>
    <definedName name="CC">#REF!</definedName>
    <definedName name="CCA" localSheetId="0">#REF!</definedName>
    <definedName name="CCA" localSheetId="1">#REF!</definedName>
    <definedName name="CCA">#REF!</definedName>
    <definedName name="CCAA" localSheetId="0">#REF!</definedName>
    <definedName name="CCAA" localSheetId="1">#REF!</definedName>
    <definedName name="CCAA">#REF!</definedName>
    <definedName name="CCAT" localSheetId="0">#REF!</definedName>
    <definedName name="CCAT" localSheetId="1">#REF!</definedName>
    <definedName name="CCAT">#REF!</definedName>
    <definedName name="CGS" localSheetId="0">#REF!</definedName>
    <definedName name="CGS" localSheetId="1">#REF!</definedName>
    <definedName name="CGS">#REF!</definedName>
    <definedName name="CHECK">[2]FACT!$A$2:$C$254</definedName>
    <definedName name="CHK">[3]Sheet3!$A$1:$B$114</definedName>
    <definedName name="CII">[4]CII!$A$3:$B$24</definedName>
    <definedName name="CODE" localSheetId="0">#REF!</definedName>
    <definedName name="CODE" localSheetId="1">#REF!</definedName>
    <definedName name="CODE">#REF!</definedName>
    <definedName name="CONSUMABLES" localSheetId="0">#REF!</definedName>
    <definedName name="CONSUMABLES" localSheetId="1">#REF!</definedName>
    <definedName name="CONSUMABLES">#REF!</definedName>
    <definedName name="CONSUMABLESA" localSheetId="0">#REF!</definedName>
    <definedName name="CONSUMABLESA" localSheetId="1">#REF!</definedName>
    <definedName name="CONSUMABLESA">#REF!</definedName>
    <definedName name="D" localSheetId="0">#REF!</definedName>
    <definedName name="D" localSheetId="1">#REF!</definedName>
    <definedName name="D">#REF!</definedName>
    <definedName name="dat" localSheetId="0">#REF!</definedName>
    <definedName name="dat" localSheetId="1">#REF!</definedName>
    <definedName name="dat">#REF!</definedName>
    <definedName name="Data" localSheetId="0">#REF!</definedName>
    <definedName name="Data" localSheetId="1">#REF!</definedName>
    <definedName name="Data">#REF!</definedName>
    <definedName name="_xlnm.Database" localSheetId="0">#REF!</definedName>
    <definedName name="_xlnm.Database" localSheetId="1">#REF!</definedName>
    <definedName name="_xlnm.Database">#REF!</definedName>
    <definedName name="Decis" localSheetId="0">#REF!</definedName>
    <definedName name="Decis" localSheetId="1">#REF!</definedName>
    <definedName name="Decis">#REF!</definedName>
    <definedName name="DEM" localSheetId="0">#REF!</definedName>
    <definedName name="DEM" localSheetId="1">#REF!</definedName>
    <definedName name="DEM">#REF!</definedName>
    <definedName name="Dep.calculation" localSheetId="0">#REF!</definedName>
    <definedName name="Dep.calculation" localSheetId="1">#REF!</definedName>
    <definedName name="Dep.calculation">#REF!</definedName>
    <definedName name="detai" localSheetId="0">#REF!</definedName>
    <definedName name="detai" localSheetId="1">#REF!</definedName>
    <definedName name="detai">#REF!</definedName>
    <definedName name="Druckbereich_MI" localSheetId="0">#REF!</definedName>
    <definedName name="Druckbereich_MI" localSheetId="1">#REF!</definedName>
    <definedName name="Druckbereich_MI">#REF!</definedName>
    <definedName name="E" localSheetId="0">#REF!</definedName>
    <definedName name="E" localSheetId="1">#REF!</definedName>
    <definedName name="E">#REF!</definedName>
    <definedName name="EA" localSheetId="0">#REF!</definedName>
    <definedName name="EA" localSheetId="1">#REF!</definedName>
    <definedName name="EA">#REF!</definedName>
    <definedName name="EAA" localSheetId="0">#REF!</definedName>
    <definedName name="EAA" localSheetId="1">#REF!</definedName>
    <definedName name="EAA">#REF!</definedName>
    <definedName name="EAT" localSheetId="0">#REF!</definedName>
    <definedName name="EAT" localSheetId="1">#REF!</definedName>
    <definedName name="EAT">#REF!</definedName>
    <definedName name="EDIT__END__LEFT__DEL___DOWN" localSheetId="0">#REF!</definedName>
    <definedName name="EDIT__END__LEFT__DEL___DOWN" localSheetId="1">#REF!</definedName>
    <definedName name="EDIT__END__LEFT__DEL___DOWN">#REF!</definedName>
    <definedName name="EMP">[5]EMPMASTER!$A$1:$E$1635</definedName>
    <definedName name="EMPDETA" localSheetId="0">#REF!</definedName>
    <definedName name="EMPDETA" localSheetId="1">#REF!</definedName>
    <definedName name="EMPDETA">#REF!</definedName>
    <definedName name="EMPMAST">[6]EMPMAST!$A$2:$G$1568</definedName>
    <definedName name="ESIC" localSheetId="0">#REF!</definedName>
    <definedName name="ESIC" localSheetId="1">#REF!</definedName>
    <definedName name="ESIC">#REF!</definedName>
    <definedName name="ESICA" localSheetId="0">#REF!</definedName>
    <definedName name="ESICA" localSheetId="1">#REF!</definedName>
    <definedName name="ESICA">#REF!</definedName>
    <definedName name="ESICT" localSheetId="0">#REF!</definedName>
    <definedName name="ESICT" localSheetId="1">#REF!</definedName>
    <definedName name="ESICT">#REF!</definedName>
    <definedName name="EXP" localSheetId="0">#REF!</definedName>
    <definedName name="EXP" localSheetId="1">#REF!</definedName>
    <definedName name="EXP">#REF!</definedName>
    <definedName name="Explnations" localSheetId="0">#REF!</definedName>
    <definedName name="Explnations" localSheetId="1">#REF!</definedName>
    <definedName name="Explnations">#REF!</definedName>
    <definedName name="F" localSheetId="0">#REF!</definedName>
    <definedName name="F" localSheetId="1">#REF!</definedName>
    <definedName name="F">#REF!</definedName>
    <definedName name="FDA" localSheetId="0">#REF!</definedName>
    <definedName name="FDA" localSheetId="1">#REF!</definedName>
    <definedName name="FDA">#REF!</definedName>
    <definedName name="FDAA" localSheetId="0">#REF!</definedName>
    <definedName name="FDAA" localSheetId="1">#REF!</definedName>
    <definedName name="FDAA">#REF!</definedName>
    <definedName name="FDAT" localSheetId="0">#REF!</definedName>
    <definedName name="FDAT" localSheetId="1">#REF!</definedName>
    <definedName name="FDAT">#REF!</definedName>
    <definedName name="final">[6]agrolist!$A$1:$D$117</definedName>
    <definedName name="Formln" localSheetId="0">#REF!</definedName>
    <definedName name="Formln" localSheetId="1">#REF!</definedName>
    <definedName name="Formln">#REF!</definedName>
    <definedName name="GAannexii" localSheetId="0">#REF!</definedName>
    <definedName name="GAannexii" localSheetId="1">#REF!</definedName>
    <definedName name="GAannexii">#REF!</definedName>
    <definedName name="GAi" localSheetId="0">#REF!</definedName>
    <definedName name="GAi" localSheetId="1">#REF!</definedName>
    <definedName name="GAi">#REF!</definedName>
    <definedName name="GAII" localSheetId="0">#REF!</definedName>
    <definedName name="GAII" localSheetId="1">#REF!</definedName>
    <definedName name="GAII">#REF!</definedName>
    <definedName name="GAIII" localSheetId="0">#REF!</definedName>
    <definedName name="GAIII" localSheetId="1">#REF!</definedName>
    <definedName name="GAIII">#REF!</definedName>
    <definedName name="H_A" localSheetId="0">#REF!</definedName>
    <definedName name="H_A" localSheetId="1">#REF!</definedName>
    <definedName name="H_A">#REF!</definedName>
    <definedName name="H_B" localSheetId="0">#REF!</definedName>
    <definedName name="H_B" localSheetId="1">#REF!</definedName>
    <definedName name="H_B">#REF!</definedName>
    <definedName name="H_C" localSheetId="0">#REF!</definedName>
    <definedName name="H_C" localSheetId="1">#REF!</definedName>
    <definedName name="H_C">#REF!</definedName>
    <definedName name="H_D" localSheetId="0">#REF!</definedName>
    <definedName name="H_D" localSheetId="1">#REF!</definedName>
    <definedName name="H_D">#REF!</definedName>
    <definedName name="H_E" localSheetId="0">#REF!</definedName>
    <definedName name="H_E" localSheetId="1">#REF!</definedName>
    <definedName name="H_E">#REF!</definedName>
    <definedName name="H_F" localSheetId="0">#REF!</definedName>
    <definedName name="H_F" localSheetId="1">#REF!</definedName>
    <definedName name="H_F">#REF!</definedName>
    <definedName name="H_G" localSheetId="0">#REF!</definedName>
    <definedName name="H_G" localSheetId="1">#REF!</definedName>
    <definedName name="H_G">#REF!</definedName>
    <definedName name="H_H" localSheetId="0">#REF!</definedName>
    <definedName name="H_H" localSheetId="1">#REF!</definedName>
    <definedName name="H_H">#REF!</definedName>
    <definedName name="HDA" localSheetId="0">#REF!</definedName>
    <definedName name="HDA" localSheetId="1">#REF!</definedName>
    <definedName name="HDA">#REF!</definedName>
    <definedName name="HDAA" localSheetId="0">#REF!</definedName>
    <definedName name="HDAA" localSheetId="1">#REF!</definedName>
    <definedName name="HDAA">#REF!</definedName>
    <definedName name="HDAT" localSheetId="0">#REF!</definedName>
    <definedName name="HDAT" localSheetId="1">#REF!</definedName>
    <definedName name="HDAT">#REF!</definedName>
    <definedName name="hi" localSheetId="0">#REF!</definedName>
    <definedName name="hi" localSheetId="1">#REF!</definedName>
    <definedName name="hi">#REF!</definedName>
    <definedName name="Hosprk" localSheetId="0">#REF!</definedName>
    <definedName name="Hosprk" localSheetId="1">#REF!</definedName>
    <definedName name="Hosprk">#REF!</definedName>
    <definedName name="HRA" localSheetId="0">#REF!</definedName>
    <definedName name="HRA" localSheetId="1">#REF!</definedName>
    <definedName name="HRA">#REF!</definedName>
    <definedName name="HRAA" localSheetId="0">#REF!</definedName>
    <definedName name="HRAA" localSheetId="1">#REF!</definedName>
    <definedName name="HRAA">#REF!</definedName>
    <definedName name="HRAT" localSheetId="0">#REF!</definedName>
    <definedName name="HRAT" localSheetId="1">#REF!</definedName>
    <definedName name="HRAT">#REF!</definedName>
    <definedName name="HRS" localSheetId="0">#REF!</definedName>
    <definedName name="HRS" localSheetId="1">#REF!</definedName>
    <definedName name="HRS">#REF!</definedName>
    <definedName name="HRSA" localSheetId="0">#REF!</definedName>
    <definedName name="HRSA" localSheetId="1">#REF!</definedName>
    <definedName name="HRSA">#REF!</definedName>
    <definedName name="InputQ1" localSheetId="0">#REF!</definedName>
    <definedName name="InputQ1" localSheetId="1">#REF!</definedName>
    <definedName name="InputQ1">#REF!</definedName>
    <definedName name="IS" localSheetId="0">#REF!</definedName>
    <definedName name="IS" localSheetId="1">#REF!</definedName>
    <definedName name="IS">#REF!</definedName>
    <definedName name="LE" localSheetId="0">#REF!</definedName>
    <definedName name="LE" localSheetId="1">#REF!</definedName>
    <definedName name="LE">#REF!</definedName>
    <definedName name="LET" localSheetId="0">#REF!</definedName>
    <definedName name="LET" localSheetId="1">#REF!</definedName>
    <definedName name="LET">#REF!</definedName>
    <definedName name="LIPL" localSheetId="0">#REF!</definedName>
    <definedName name="LIPL" localSheetId="1">#REF!</definedName>
    <definedName name="LIPL">#REF!</definedName>
    <definedName name="look1" localSheetId="0">#REF!</definedName>
    <definedName name="look1" localSheetId="1">#REF!</definedName>
    <definedName name="look1">#REF!</definedName>
    <definedName name="LTA" localSheetId="0">#REF!</definedName>
    <definedName name="LTA" localSheetId="1">#REF!</definedName>
    <definedName name="LTA">#REF!</definedName>
    <definedName name="LTH" localSheetId="0">#REF!</definedName>
    <definedName name="LTH" localSheetId="1">#REF!</definedName>
    <definedName name="LTH">#REF!</definedName>
    <definedName name="LTHA" localSheetId="0">#REF!</definedName>
    <definedName name="LTHA" localSheetId="1">#REF!</definedName>
    <definedName name="LTHA">#REF!</definedName>
    <definedName name="MA" localSheetId="0">#REF!</definedName>
    <definedName name="MA" localSheetId="1">#REF!</definedName>
    <definedName name="MA">#REF!</definedName>
    <definedName name="MA.SelectActualWSheet" localSheetId="0">#REF!</definedName>
    <definedName name="MA.SelectActualWSheet" localSheetId="1">#REF!</definedName>
    <definedName name="MA.SelectActualWSheet">#REF!</definedName>
    <definedName name="MAA" localSheetId="0">#REF!</definedName>
    <definedName name="MAA" localSheetId="1">#REF!</definedName>
    <definedName name="MAA">#REF!</definedName>
    <definedName name="main" localSheetId="0">#REF!</definedName>
    <definedName name="main" localSheetId="1">#REF!</definedName>
    <definedName name="main">#REF!</definedName>
    <definedName name="main_1" localSheetId="0">#REF!</definedName>
    <definedName name="main_1" localSheetId="1">#REF!</definedName>
    <definedName name="main_1">#REF!</definedName>
    <definedName name="MAR">[7]MARCH!$A$8:$P$345</definedName>
    <definedName name="MastAcct" localSheetId="0">#REF!</definedName>
    <definedName name="MastAcct" localSheetId="1">#REF!</definedName>
    <definedName name="MastAcct">#REF!</definedName>
    <definedName name="MastBranch" localSheetId="0">#REF!</definedName>
    <definedName name="MastBranch" localSheetId="1">#REF!</definedName>
    <definedName name="MastBranch">#REF!</definedName>
    <definedName name="MAT" localSheetId="0">#REF!</definedName>
    <definedName name="MAT" localSheetId="1">#REF!</definedName>
    <definedName name="MAT">#REF!</definedName>
    <definedName name="MatActy" localSheetId="0">#REF!</definedName>
    <definedName name="MatActy" localSheetId="1">#REF!</definedName>
    <definedName name="MatActy">#REF!</definedName>
    <definedName name="Matar" localSheetId="0">#REF!</definedName>
    <definedName name="Matar" localSheetId="1">#REF!</definedName>
    <definedName name="Matar">#REF!</definedName>
    <definedName name="MEDICLAIM1" localSheetId="0">#REF!</definedName>
    <definedName name="MEDICLAIM1" localSheetId="1">#REF!</definedName>
    <definedName name="MEDICLAIM1">#REF!</definedName>
    <definedName name="MEDICLAIM2" localSheetId="0">#REF!</definedName>
    <definedName name="MEDICLAIM2" localSheetId="1">#REF!</definedName>
    <definedName name="MEDICLAIM2">#REF!</definedName>
    <definedName name="metro" localSheetId="0">#REF!</definedName>
    <definedName name="metro" localSheetId="1">#REF!</definedName>
    <definedName name="metro">#REF!</definedName>
    <definedName name="mm" localSheetId="0">#REF!</definedName>
    <definedName name="mm" localSheetId="1">#REF!</definedName>
    <definedName name="mm">#REF!</definedName>
    <definedName name="MS" localSheetId="0">#REF!</definedName>
    <definedName name="MS" localSheetId="1">#REF!</definedName>
    <definedName name="MS">#REF!</definedName>
    <definedName name="MSA" localSheetId="0">#REF!</definedName>
    <definedName name="MSA" localSheetId="1">#REF!</definedName>
    <definedName name="MSA">#REF!</definedName>
    <definedName name="MST" localSheetId="0">#REF!</definedName>
    <definedName name="MST" localSheetId="1">#REF!</definedName>
    <definedName name="MST">#REF!</definedName>
    <definedName name="mtm" localSheetId="0">#REF!</definedName>
    <definedName name="mtm" localSheetId="1">#REF!</definedName>
    <definedName name="mtm">#REF!</definedName>
    <definedName name="Multcmy" localSheetId="0">#REF!</definedName>
    <definedName name="Multcmy" localSheetId="1">#REF!</definedName>
    <definedName name="Multcmy">#REF!</definedName>
    <definedName name="Nerpr1" localSheetId="0">#REF!</definedName>
    <definedName name="Nerpr1" localSheetId="1">#REF!</definedName>
    <definedName name="Nerpr1">#REF!</definedName>
    <definedName name="new" localSheetId="0">#REF!</definedName>
    <definedName name="new" localSheetId="1">#REF!</definedName>
    <definedName name="new">#REF!</definedName>
    <definedName name="Newpr" localSheetId="0">#REF!</definedName>
    <definedName name="Newpr" localSheetId="1">#REF!</definedName>
    <definedName name="Newpr">#REF!</definedName>
    <definedName name="nonmetro" localSheetId="0">#REF!</definedName>
    <definedName name="nonmetro" localSheetId="1">#REF!</definedName>
    <definedName name="nonmetro">#REF!</definedName>
    <definedName name="NOS" localSheetId="0">#REF!</definedName>
    <definedName name="NOS" localSheetId="1">#REF!</definedName>
    <definedName name="NOS">#REF!</definedName>
    <definedName name="Note1" localSheetId="0">#REF!</definedName>
    <definedName name="Note1" localSheetId="1">#REF!</definedName>
    <definedName name="Note1">#REF!</definedName>
    <definedName name="Note23" localSheetId="0">#REF!</definedName>
    <definedName name="Note23" localSheetId="1">#REF!</definedName>
    <definedName name="Note23">#REF!</definedName>
    <definedName name="OA" localSheetId="0">#REF!</definedName>
    <definedName name="OA" localSheetId="1">#REF!</definedName>
    <definedName name="OA">#REF!</definedName>
    <definedName name="OAA" localSheetId="0">#REF!</definedName>
    <definedName name="OAA" localSheetId="1">#REF!</definedName>
    <definedName name="OAA">#REF!</definedName>
    <definedName name="OAT" localSheetId="0">#REF!</definedName>
    <definedName name="OAT" localSheetId="1">#REF!</definedName>
    <definedName name="OAT">#REF!</definedName>
    <definedName name="OI" localSheetId="0">#REF!</definedName>
    <definedName name="OI" localSheetId="1">#REF!</definedName>
    <definedName name="OI">#REF!</definedName>
    <definedName name="OIA" localSheetId="0">#REF!</definedName>
    <definedName name="OIA" localSheetId="1">#REF!</definedName>
    <definedName name="OIA">#REF!</definedName>
    <definedName name="OIT" localSheetId="0">#REF!</definedName>
    <definedName name="OIT" localSheetId="1">#REF!</definedName>
    <definedName name="OIT">#REF!</definedName>
    <definedName name="op_clstk" localSheetId="0">#REF!</definedName>
    <definedName name="op_clstk" localSheetId="1">#REF!</definedName>
    <definedName name="op_clstk">#REF!</definedName>
    <definedName name="P_01" localSheetId="0">#REF!</definedName>
    <definedName name="P_01" localSheetId="1">#REF!</definedName>
    <definedName name="P_01">#REF!</definedName>
    <definedName name="P_02" localSheetId="0">#REF!</definedName>
    <definedName name="P_02" localSheetId="1">#REF!</definedName>
    <definedName name="P_02">#REF!</definedName>
    <definedName name="payslips" localSheetId="0">#REF!</definedName>
    <definedName name="payslips" localSheetId="1">#REF!</definedName>
    <definedName name="payslips">#REF!</definedName>
    <definedName name="personn" localSheetId="0">#REF!</definedName>
    <definedName name="personn" localSheetId="1">#REF!</definedName>
    <definedName name="personn">#REF!</definedName>
    <definedName name="Personnel" localSheetId="0">#REF!</definedName>
    <definedName name="Personnel" localSheetId="1">#REF!</definedName>
    <definedName name="Personnel">#REF!</definedName>
    <definedName name="Personnel1" localSheetId="0">#REF!</definedName>
    <definedName name="Personnel1" localSheetId="1">#REF!</definedName>
    <definedName name="Personnel1">#REF!</definedName>
    <definedName name="PF" localSheetId="0">#REF!</definedName>
    <definedName name="PF" localSheetId="1">#REF!</definedName>
    <definedName name="PF">#REF!</definedName>
    <definedName name="PFA" localSheetId="0">#REF!</definedName>
    <definedName name="PFA" localSheetId="1">#REF!</definedName>
    <definedName name="PFA">#REF!</definedName>
    <definedName name="PFT" localSheetId="0">#REF!</definedName>
    <definedName name="PFT" localSheetId="1">#REF!</definedName>
    <definedName name="PFT">#REF!</definedName>
    <definedName name="PHARMA" localSheetId="0">#REF!</definedName>
    <definedName name="PHARMA" localSheetId="1">#REF!</definedName>
    <definedName name="PHARMA">#REF!</definedName>
    <definedName name="PIS" localSheetId="0">#REF!</definedName>
    <definedName name="PIS" localSheetId="1">#REF!</definedName>
    <definedName name="PIS">#REF!</definedName>
    <definedName name="PISA" localSheetId="0">#REF!</definedName>
    <definedName name="PISA" localSheetId="1">#REF!</definedName>
    <definedName name="PISA">#REF!</definedName>
    <definedName name="PIST" localSheetId="0">#REF!</definedName>
    <definedName name="PIST" localSheetId="1">#REF!</definedName>
    <definedName name="PIST">#REF!</definedName>
    <definedName name="PL_Statement" localSheetId="0">#REF!</definedName>
    <definedName name="PL_Statement" localSheetId="1">#REF!</definedName>
    <definedName name="PL_Statement">#REF!</definedName>
    <definedName name="POWER" localSheetId="0">#REF!</definedName>
    <definedName name="POWER" localSheetId="1">#REF!</definedName>
    <definedName name="POWER">#REF!</definedName>
    <definedName name="POWERA" localSheetId="0">#REF!</definedName>
    <definedName name="POWERA" localSheetId="1">#REF!</definedName>
    <definedName name="POWERA">#REF!</definedName>
    <definedName name="_xlnm.Print_Area" localSheetId="0">'BSE p1'!$B$1:$I$86</definedName>
    <definedName name="_xlnm.Print_Area" localSheetId="1">'BSE p2'!$J$1:$Q$101</definedName>
    <definedName name="_xlnm.Print_Area" localSheetId="2">'BSE p3'!$B$83:$I$100</definedName>
    <definedName name="_xlnm.Print_Area">#REF!</definedName>
    <definedName name="Print_Area_1" localSheetId="0">#REF!</definedName>
    <definedName name="Print_Area_1" localSheetId="1">#REF!</definedName>
    <definedName name="Print_Area_1">#REF!</definedName>
    <definedName name="Print_Area_2" localSheetId="0">#REF!</definedName>
    <definedName name="Print_Area_2" localSheetId="1">#REF!</definedName>
    <definedName name="Print_Area_2">#REF!</definedName>
    <definedName name="Print_Area_5" localSheetId="0">#REF!</definedName>
    <definedName name="Print_Area_5" localSheetId="1">#REF!</definedName>
    <definedName name="Print_Area_5">#REF!</definedName>
    <definedName name="Print_Area_6" localSheetId="0">#REF!</definedName>
    <definedName name="Print_Area_6" localSheetId="1">#REF!</definedName>
    <definedName name="Print_Area_6">#REF!</definedName>
    <definedName name="Print_Area_MI" localSheetId="0">#REF!</definedName>
    <definedName name="Print_Area_MI" localSheetId="1">#REF!</definedName>
    <definedName name="Print_Area_MI">#REF!</definedName>
    <definedName name="_xlnm.Print_Titles">#REF!</definedName>
    <definedName name="PRINT_TITLES_MI" localSheetId="0">#REF!</definedName>
    <definedName name="PRINT_TITLES_MI" localSheetId="1">#REF!</definedName>
    <definedName name="PRINT_TITLES_MI">#REF!</definedName>
    <definedName name="Prodexps" localSheetId="0">#REF!</definedName>
    <definedName name="Prodexps" localSheetId="1">#REF!</definedName>
    <definedName name="Prodexps">#REF!</definedName>
    <definedName name="Productionexpense" localSheetId="0">#REF!</definedName>
    <definedName name="Productionexpense" localSheetId="1">#REF!</definedName>
    <definedName name="Productionexpense">#REF!</definedName>
    <definedName name="Productionpage1" localSheetId="0">#REF!</definedName>
    <definedName name="Productionpage1" localSheetId="1">#REF!</definedName>
    <definedName name="Productionpage1">#REF!</definedName>
    <definedName name="Productionpage2" localSheetId="0">#REF!</definedName>
    <definedName name="Productionpage2" localSheetId="1">#REF!</definedName>
    <definedName name="Productionpage2">#REF!</definedName>
    <definedName name="Prof_Loss" localSheetId="0">#REF!</definedName>
    <definedName name="Prof_Loss" localSheetId="1">#REF!</definedName>
    <definedName name="Prof_Loss">#REF!</definedName>
    <definedName name="profit_loss" localSheetId="0">#REF!</definedName>
    <definedName name="profit_loss" localSheetId="1">#REF!</definedName>
    <definedName name="profit_loss">#REF!</definedName>
    <definedName name="_xlnm.Recorder" localSheetId="0">#REF!</definedName>
    <definedName name="_xlnm.Recorder" localSheetId="1">#REF!</definedName>
    <definedName name="_xlnm.Recorder">#REF!</definedName>
    <definedName name="SA" localSheetId="0">#REF!</definedName>
    <definedName name="SA" localSheetId="1">#REF!</definedName>
    <definedName name="SA">#REF!</definedName>
    <definedName name="SAA" localSheetId="0">#REF!</definedName>
    <definedName name="SAA" localSheetId="1">#REF!</definedName>
    <definedName name="SAA">#REF!</definedName>
    <definedName name="Sabarmati" localSheetId="0">#REF!</definedName>
    <definedName name="Sabarmati" localSheetId="1">#REF!</definedName>
    <definedName name="Sabarmati">#REF!</definedName>
    <definedName name="SAL" localSheetId="0">#REF!</definedName>
    <definedName name="SAL" localSheetId="1">#REF!</definedName>
    <definedName name="SAL">#REF!</definedName>
    <definedName name="SALA" localSheetId="0">#REF!</definedName>
    <definedName name="SALA" localSheetId="1">#REF!</definedName>
    <definedName name="SALA">#REF!</definedName>
    <definedName name="salary" localSheetId="0">#REF!</definedName>
    <definedName name="salary" localSheetId="1">#REF!</definedName>
    <definedName name="salary">#REF!</definedName>
    <definedName name="SAT" localSheetId="0">#REF!</definedName>
    <definedName name="SAT" localSheetId="1">#REF!</definedName>
    <definedName name="SAT">#REF!</definedName>
    <definedName name="Sched_13" localSheetId="0">#REF!</definedName>
    <definedName name="Sched_13" localSheetId="1">#REF!</definedName>
    <definedName name="Sched_13">#REF!</definedName>
    <definedName name="schedule1" localSheetId="0">#REF!</definedName>
    <definedName name="schedule1" localSheetId="1">#REF!</definedName>
    <definedName name="schedule1">#REF!</definedName>
    <definedName name="Schedule1_6" localSheetId="0">#REF!</definedName>
    <definedName name="Schedule1_6" localSheetId="1">#REF!</definedName>
    <definedName name="Schedule1_6">#REF!</definedName>
    <definedName name="Schedule1_8" localSheetId="0">#REF!</definedName>
    <definedName name="Schedule1_8" localSheetId="1">#REF!</definedName>
    <definedName name="Schedule1_8">#REF!</definedName>
    <definedName name="Schedule1to7" localSheetId="0">#REF!</definedName>
    <definedName name="Schedule1to7" localSheetId="1">#REF!</definedName>
    <definedName name="Schedule1to7">#REF!</definedName>
    <definedName name="schedule4" localSheetId="0">#REF!</definedName>
    <definedName name="schedule4" localSheetId="1">#REF!</definedName>
    <definedName name="schedule4">#REF!</definedName>
    <definedName name="schedule6" localSheetId="0">#REF!</definedName>
    <definedName name="schedule6" localSheetId="1">#REF!</definedName>
    <definedName name="schedule6">#REF!</definedName>
    <definedName name="schedule8to12" localSheetId="0">#REF!</definedName>
    <definedName name="schedule8to12" localSheetId="1">#REF!</definedName>
    <definedName name="schedule8to12">#REF!</definedName>
    <definedName name="schedule9" localSheetId="0">#REF!</definedName>
    <definedName name="schedule9" localSheetId="1">#REF!</definedName>
    <definedName name="schedule9">#REF!</definedName>
    <definedName name="Schedule9_13" localSheetId="0">#REF!</definedName>
    <definedName name="Schedule9_13" localSheetId="1">#REF!</definedName>
    <definedName name="Schedule9_13">#REF!</definedName>
    <definedName name="SD" localSheetId="0">#REF!</definedName>
    <definedName name="SD" localSheetId="1">#REF!</definedName>
    <definedName name="SD">#REF!</definedName>
    <definedName name="SDA" localSheetId="0">#REF!</definedName>
    <definedName name="SDA" localSheetId="1">#REF!</definedName>
    <definedName name="SDA">#REF!</definedName>
    <definedName name="SDT" localSheetId="0">#REF!</definedName>
    <definedName name="SDT" localSheetId="1">#REF!</definedName>
    <definedName name="SDT">#REF!</definedName>
    <definedName name="SEP">'[7]SEP '!$A$8:$P$345</definedName>
    <definedName name="Service_Exp" localSheetId="0">#REF!</definedName>
    <definedName name="Service_Exp" localSheetId="1">#REF!</definedName>
    <definedName name="Service_Exp">#REF!</definedName>
    <definedName name="Serviceexpense" localSheetId="0">#REF!</definedName>
    <definedName name="Serviceexpense" localSheetId="1">#REF!</definedName>
    <definedName name="Serviceexpense">#REF!</definedName>
    <definedName name="Serviceexplain" localSheetId="0">#REF!</definedName>
    <definedName name="Serviceexplain" localSheetId="1">#REF!</definedName>
    <definedName name="Serviceexplain">#REF!</definedName>
    <definedName name="SIX" localSheetId="0">#REF!</definedName>
    <definedName name="SIX" localSheetId="1">#REF!</definedName>
    <definedName name="SIX">#REF!</definedName>
    <definedName name="SIXA" localSheetId="0">#REF!</definedName>
    <definedName name="SIXA" localSheetId="1">#REF!</definedName>
    <definedName name="SIXA">#REF!</definedName>
    <definedName name="SIXT" localSheetId="0">#REF!</definedName>
    <definedName name="SIXT" localSheetId="1">#REF!</definedName>
    <definedName name="SIXT">#REF!</definedName>
    <definedName name="SP" localSheetId="0">#REF!</definedName>
    <definedName name="SP" localSheetId="1">#REF!</definedName>
    <definedName name="SP">#REF!</definedName>
    <definedName name="SPA" localSheetId="0">#REF!</definedName>
    <definedName name="SPA" localSheetId="1">#REF!</definedName>
    <definedName name="SPA">#REF!</definedName>
    <definedName name="SPLALL" localSheetId="0">#REF!</definedName>
    <definedName name="SPLALL" localSheetId="1">#REF!</definedName>
    <definedName name="SPLALL">#REF!</definedName>
    <definedName name="SPLALLA" localSheetId="0">#REF!</definedName>
    <definedName name="SPLALLA" localSheetId="1">#REF!</definedName>
    <definedName name="SPLALLA">#REF!</definedName>
    <definedName name="SPLALLT" localSheetId="0">#REF!</definedName>
    <definedName name="SPLALLT" localSheetId="1">#REF!</definedName>
    <definedName name="SPLALLT">#REF!</definedName>
    <definedName name="SPT" localSheetId="0">#REF!</definedName>
    <definedName name="SPT" localSheetId="1">#REF!</definedName>
    <definedName name="SPT">#REF!</definedName>
    <definedName name="ss" localSheetId="0">#REF!</definedName>
    <definedName name="ss" localSheetId="1">#REF!</definedName>
    <definedName name="ss">#REF!</definedName>
    <definedName name="STEP1" localSheetId="0">#REF!</definedName>
    <definedName name="STEP1" localSheetId="1">#REF!</definedName>
    <definedName name="STEP1">#REF!</definedName>
    <definedName name="STEP2" localSheetId="0">#REF!</definedName>
    <definedName name="STEP2" localSheetId="1">#REF!</definedName>
    <definedName name="STEP2">#REF!</definedName>
    <definedName name="STEP3" localSheetId="0">#REF!</definedName>
    <definedName name="STEP3" localSheetId="1">#REF!</definedName>
    <definedName name="STEP3">#REF!</definedName>
    <definedName name="STEP4" localSheetId="0">#REF!</definedName>
    <definedName name="STEP4" localSheetId="1">#REF!</definedName>
    <definedName name="STEP4">#REF!</definedName>
    <definedName name="STEP5" localSheetId="0">#REF!</definedName>
    <definedName name="STEP5" localSheetId="1">#REF!</definedName>
    <definedName name="STEP5">#REF!</definedName>
    <definedName name="STEP6" localSheetId="0">#REF!</definedName>
    <definedName name="STEP6" localSheetId="1">#REF!</definedName>
    <definedName name="STEP6">#REF!</definedName>
    <definedName name="summary" localSheetId="0">#REF!</definedName>
    <definedName name="summary" localSheetId="1">#REF!</definedName>
    <definedName name="summary">#REF!</definedName>
    <definedName name="Supan" localSheetId="0">#REF!</definedName>
    <definedName name="Supan" localSheetId="1">#REF!</definedName>
    <definedName name="Supan">#REF!</definedName>
    <definedName name="T" localSheetId="0">#REF!</definedName>
    <definedName name="T" localSheetId="1">#REF!</definedName>
    <definedName name="T">#REF!</definedName>
    <definedName name="table_1" localSheetId="0">#REF!</definedName>
    <definedName name="table_1" localSheetId="1">#REF!</definedName>
    <definedName name="table_1">#REF!</definedName>
    <definedName name="tax_comp" localSheetId="0">#REF!</definedName>
    <definedName name="tax_comp" localSheetId="1">#REF!</definedName>
    <definedName name="tax_comp">#REF!</definedName>
    <definedName name="Tech98" localSheetId="0">#REF!</definedName>
    <definedName name="Tech98" localSheetId="1">#REF!</definedName>
    <definedName name="Tech98">#REF!</definedName>
    <definedName name="TKT_NO" localSheetId="0">#REF!</definedName>
    <definedName name="TKT_NO" localSheetId="1">#REF!</definedName>
    <definedName name="TKT_NO">#REF!</definedName>
    <definedName name="TKT_NOA" localSheetId="0">#REF!</definedName>
    <definedName name="TKT_NOA" localSheetId="1">#REF!</definedName>
    <definedName name="TKT_NOA">#REF!</definedName>
    <definedName name="TKTCODE" localSheetId="0">#REF!</definedName>
    <definedName name="TKTCODE" localSheetId="1">#REF!</definedName>
    <definedName name="TKTCODE">#REF!</definedName>
    <definedName name="toll" localSheetId="0">#REF!</definedName>
    <definedName name="toll" localSheetId="1">#REF!</definedName>
    <definedName name="toll">#REF!</definedName>
    <definedName name="traded" localSheetId="0">#REF!</definedName>
    <definedName name="traded" localSheetId="1">#REF!</definedName>
    <definedName name="traded">#REF!</definedName>
    <definedName name="TSA" localSheetId="0">#REF!</definedName>
    <definedName name="TSA" localSheetId="1">#REF!</definedName>
    <definedName name="TSA">#REF!</definedName>
    <definedName name="turnover_goods" localSheetId="0">#REF!</definedName>
    <definedName name="turnover_goods" localSheetId="1">#REF!</definedName>
    <definedName name="turnover_goods">#REF!</definedName>
    <definedName name="USD00D" localSheetId="0">#REF!</definedName>
    <definedName name="USD00D" localSheetId="1">#REF!</definedName>
    <definedName name="USD00D">#REF!</definedName>
    <definedName name="USD00S" localSheetId="0">#REF!</definedName>
    <definedName name="USD00S" localSheetId="1">#REF!</definedName>
    <definedName name="USD00S">#REF!</definedName>
    <definedName name="USD97S" localSheetId="0">#REF!</definedName>
    <definedName name="USD97S" localSheetId="1">#REF!</definedName>
    <definedName name="USD97S">#REF!</definedName>
    <definedName name="USD98D" localSheetId="0">#REF!</definedName>
    <definedName name="USD98D" localSheetId="1">#REF!</definedName>
    <definedName name="USD98D">#REF!</definedName>
    <definedName name="USD98S" localSheetId="0">#REF!</definedName>
    <definedName name="USD98S" localSheetId="1">#REF!</definedName>
    <definedName name="USD98S">#REF!</definedName>
    <definedName name="USD99D" localSheetId="0">#REF!</definedName>
    <definedName name="USD99D" localSheetId="1">#REF!</definedName>
    <definedName name="USD99D">#REF!</definedName>
    <definedName name="USD99S" localSheetId="0">#REF!</definedName>
    <definedName name="USD99S" localSheetId="1">#REF!</definedName>
    <definedName name="USD99S">#REF!</definedName>
    <definedName name="varun" localSheetId="0">#REF!</definedName>
    <definedName name="varun" localSheetId="1">#REF!</definedName>
    <definedName name="varun">#REF!</definedName>
    <definedName name="VDA" localSheetId="0">#REF!</definedName>
    <definedName name="VDA" localSheetId="1">#REF!</definedName>
    <definedName name="VDA">#REF!</definedName>
    <definedName name="VDAA" localSheetId="0">#REF!</definedName>
    <definedName name="VDAA" localSheetId="1">#REF!</definedName>
    <definedName name="VDAA">#REF!</definedName>
    <definedName name="VDAT" localSheetId="0">#REF!</definedName>
    <definedName name="VDAT" localSheetId="1">#REF!</definedName>
    <definedName name="VDAT">#REF!</definedName>
    <definedName name="VENDOR">[8]ASPERLEDGER!$A$2:$C$97</definedName>
    <definedName name="VRS" localSheetId="0">#REF!</definedName>
    <definedName name="VRS" localSheetId="1">#REF!</definedName>
    <definedName name="VRS">#REF!</definedName>
    <definedName name="VTM_1" localSheetId="0" hidden="1">#REF!</definedName>
    <definedName name="VTM_1" localSheetId="1" hidden="1">#REF!</definedName>
    <definedName name="VTM_1" hidden="1">#REF!</definedName>
    <definedName name="VTM_10" localSheetId="0" hidden="1">#REF!</definedName>
    <definedName name="VTM_10" localSheetId="1" hidden="1">#REF!</definedName>
    <definedName name="VTM_10" hidden="1">#REF!</definedName>
    <definedName name="VTM_11" localSheetId="0" hidden="1">#REF!</definedName>
    <definedName name="VTM_11" localSheetId="1" hidden="1">#REF!</definedName>
    <definedName name="VTM_11" hidden="1">#REF!</definedName>
    <definedName name="VTM_12" localSheetId="0" hidden="1">#REF!</definedName>
    <definedName name="VTM_12" localSheetId="1" hidden="1">#REF!</definedName>
    <definedName name="VTM_12" hidden="1">#REF!</definedName>
    <definedName name="VTM_13" localSheetId="0" hidden="1">#REF!</definedName>
    <definedName name="VTM_13" localSheetId="1" hidden="1">#REF!</definedName>
    <definedName name="VTM_13" hidden="1">#REF!</definedName>
    <definedName name="VTM_14" localSheetId="0" hidden="1">#REF!</definedName>
    <definedName name="VTM_14" localSheetId="1" hidden="1">#REF!</definedName>
    <definedName name="VTM_14" hidden="1">#REF!</definedName>
    <definedName name="VTM_15" localSheetId="0" hidden="1">#REF!</definedName>
    <definedName name="VTM_15" localSheetId="1" hidden="1">#REF!</definedName>
    <definedName name="VTM_15" hidden="1">#REF!</definedName>
    <definedName name="VTM_16" localSheetId="0" hidden="1">#REF!</definedName>
    <definedName name="VTM_16" localSheetId="1" hidden="1">#REF!</definedName>
    <definedName name="VTM_16" hidden="1">#REF!</definedName>
    <definedName name="VTM_17" localSheetId="0" hidden="1">#REF!,#REF!</definedName>
    <definedName name="VTM_17" localSheetId="1" hidden="1">#REF!,#REF!</definedName>
    <definedName name="VTM_17" hidden="1">#REF!,#REF!</definedName>
    <definedName name="VTM_18" hidden="1">'[9]3 month'!$D$19:$E$19,'[9]3 month'!$F$10</definedName>
    <definedName name="VTM_2" localSheetId="0" hidden="1">#REF!</definedName>
    <definedName name="VTM_2" localSheetId="1" hidden="1">#REF!</definedName>
    <definedName name="VTM_2" hidden="1">#REF!</definedName>
    <definedName name="VTM_3" localSheetId="0" hidden="1">#REF!</definedName>
    <definedName name="VTM_3" localSheetId="1" hidden="1">#REF!</definedName>
    <definedName name="VTM_3" hidden="1">#REF!</definedName>
    <definedName name="VTM_34" hidden="1">'[10]Rent Logic test'!$G$19,'[10]Rent Logic test'!$G$25,'[10]Rent Logic test'!$G$30,'[10]Rent Logic test'!$G$36,'[10]Rent Logic test'!$G$41,'[10]Rent Logic test'!$G$47,'[10]Rent Logic test'!$G$53,'[10]Rent Logic test'!$G$59</definedName>
    <definedName name="VTM_4" localSheetId="0" hidden="1">#REF!</definedName>
    <definedName name="VTM_4" localSheetId="1" hidden="1">#REF!</definedName>
    <definedName name="VTM_4" hidden="1">#REF!</definedName>
    <definedName name="VTM_40" hidden="1">'[10]Amenities Logic Test'!$G$21,'[10]Amenities Logic Test'!$G$27,'[10]Amenities Logic Test'!$G$32,'[10]Amenities Logic Test'!$G$37,'[10]Amenities Logic Test'!$G$43,'[10]Amenities Logic Test'!$G$48</definedName>
    <definedName name="W.ActMonth" localSheetId="0">#REF!</definedName>
    <definedName name="W.ActMonth" localSheetId="1">#REF!</definedName>
    <definedName name="W.ActMonth">#REF!</definedName>
    <definedName name="W.ActUnitNo">[11]Input!$B$8</definedName>
    <definedName name="W.ActWSheet" localSheetId="0">#REF!</definedName>
    <definedName name="W.ActWSheet" localSheetId="1">#REF!</definedName>
    <definedName name="W.ActWSheet">#REF!</definedName>
    <definedName name="W.ActYear" localSheetId="0">#REF!</definedName>
    <definedName name="W.ActYear" localSheetId="1">#REF!</definedName>
    <definedName name="W.ActYear">#REF!</definedName>
    <definedName name="W.CatAct" localSheetId="0">#REF!</definedName>
    <definedName name="W.CatAct" localSheetId="1">#REF!</definedName>
    <definedName name="W.CatAct">#REF!</definedName>
    <definedName name="W.Category" localSheetId="0">#REF!</definedName>
    <definedName name="W.Category" localSheetId="1">#REF!</definedName>
    <definedName name="W.Category">#REF!</definedName>
    <definedName name="W.CatFirst" localSheetId="0">#REF!</definedName>
    <definedName name="W.CatFirst" localSheetId="1">#REF!</definedName>
    <definedName name="W.CatFirst">#REF!</definedName>
    <definedName name="W.CatList" localSheetId="0">#REF!</definedName>
    <definedName name="W.CatList" localSheetId="1">#REF!</definedName>
    <definedName name="W.CatList">#REF!</definedName>
    <definedName name="W.CatZero" localSheetId="0">#REF!</definedName>
    <definedName name="W.CatZero" localSheetId="1">#REF!</definedName>
    <definedName name="W.CatZero">#REF!</definedName>
    <definedName name="W.FileListAll" localSheetId="0">#REF!</definedName>
    <definedName name="W.FileListAll" localSheetId="1">#REF!</definedName>
    <definedName name="W.FileListAll">#REF!</definedName>
    <definedName name="W.FileListOption" localSheetId="0">#REF!</definedName>
    <definedName name="W.FileListOption" localSheetId="1">#REF!</definedName>
    <definedName name="W.FileListOption">#REF!</definedName>
    <definedName name="W.FileListSelected" localSheetId="0">#REF!</definedName>
    <definedName name="W.FileListSelected" localSheetId="1">#REF!</definedName>
    <definedName name="W.FileListSelected">#REF!</definedName>
    <definedName name="W.FileListToPrint" localSheetId="0">#REF!</definedName>
    <definedName name="W.FileListToPrint" localSheetId="1">#REF!</definedName>
    <definedName name="W.FileListToPrint">#REF!</definedName>
    <definedName name="WA" localSheetId="0">#REF!</definedName>
    <definedName name="WA" localSheetId="1">#REF!</definedName>
    <definedName name="WA">#REF!</definedName>
    <definedName name="WAA" localSheetId="0">#REF!</definedName>
    <definedName name="WAA" localSheetId="1">#REF!</definedName>
    <definedName name="WAA">#REF!</definedName>
    <definedName name="WAT" localSheetId="0">#REF!</definedName>
    <definedName name="WAT" localSheetId="1">#REF!</definedName>
    <definedName name="WAT">#REF!</definedName>
    <definedName name="WC" localSheetId="0">#REF!</definedName>
    <definedName name="WC" localSheetId="1">#REF!</definedName>
    <definedName name="WC">#REF!</definedName>
    <definedName name="workingss" localSheetId="0">#REF!</definedName>
    <definedName name="workingss" localSheetId="1">#REF!</definedName>
    <definedName name="workingss">#REF!</definedName>
    <definedName name="yyy" localSheetId="0">#REF!</definedName>
    <definedName name="yyy" localSheetId="1">#REF!</definedName>
    <definedName name="yyy">#REF!</definedName>
    <definedName name="Z" localSheetId="0">#REF!</definedName>
    <definedName name="Z" localSheetId="1">#REF!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8" i="3" l="1"/>
  <c r="L48" i="3" s="1"/>
  <c r="O47" i="3"/>
  <c r="L47" i="3" s="1"/>
  <c r="O46" i="3"/>
  <c r="L46" i="3" s="1"/>
  <c r="O45" i="3"/>
  <c r="L45" i="3" s="1"/>
  <c r="O44" i="3"/>
  <c r="L44" i="3" s="1"/>
  <c r="I41" i="3"/>
  <c r="X38" i="3"/>
  <c r="V38" i="3"/>
  <c r="N37" i="3"/>
  <c r="I37" i="3"/>
  <c r="I43" i="3" s="1"/>
  <c r="O36" i="3"/>
  <c r="L36" i="3"/>
  <c r="G36" i="3"/>
  <c r="D36" i="3"/>
  <c r="O31" i="3"/>
  <c r="L31" i="3"/>
  <c r="O30" i="3"/>
  <c r="L30" i="3"/>
  <c r="G30" i="3"/>
  <c r="O34" i="3" s="1"/>
  <c r="L34" i="3" s="1"/>
  <c r="D30" i="3"/>
  <c r="O29" i="3"/>
  <c r="L29" i="3"/>
  <c r="O28" i="3"/>
  <c r="O32" i="3" s="1"/>
  <c r="O37" i="3" s="1"/>
  <c r="L28" i="3"/>
  <c r="L32" i="3" s="1"/>
  <c r="G28" i="3"/>
  <c r="D28" i="3"/>
  <c r="I25" i="3"/>
  <c r="H25" i="3"/>
  <c r="H27" i="3" s="1"/>
  <c r="H29" i="3" s="1"/>
  <c r="H31" i="3" s="1"/>
  <c r="H33" i="3" s="1"/>
  <c r="U38" i="3" s="1"/>
  <c r="F25" i="3"/>
  <c r="F27" i="3" s="1"/>
  <c r="F29" i="3" s="1"/>
  <c r="F31" i="3" s="1"/>
  <c r="F33" i="3" s="1"/>
  <c r="F35" i="3" s="1"/>
  <c r="F37" i="3" s="1"/>
  <c r="F43" i="3" s="1"/>
  <c r="F45" i="3" s="1"/>
  <c r="F49" i="3" s="1"/>
  <c r="E25" i="3"/>
  <c r="G24" i="3"/>
  <c r="D24" i="3"/>
  <c r="G23" i="3"/>
  <c r="D23" i="3"/>
  <c r="G22" i="3"/>
  <c r="D22" i="3"/>
  <c r="X21" i="3"/>
  <c r="V21" i="3"/>
  <c r="U21" i="3"/>
  <c r="G21" i="3"/>
  <c r="D21" i="3" s="1"/>
  <c r="Q20" i="3"/>
  <c r="G20" i="3"/>
  <c r="D20" i="3"/>
  <c r="G19" i="3"/>
  <c r="D19" i="3"/>
  <c r="Q18" i="3"/>
  <c r="O17" i="3"/>
  <c r="L17" i="3" s="1"/>
  <c r="G17" i="3"/>
  <c r="O16" i="3"/>
  <c r="L16" i="3" s="1"/>
  <c r="O15" i="3"/>
  <c r="L15" i="3" s="1"/>
  <c r="I15" i="3"/>
  <c r="I27" i="3" s="1"/>
  <c r="I29" i="3" s="1"/>
  <c r="I31" i="3" s="1"/>
  <c r="I33" i="3" s="1"/>
  <c r="W38" i="3" s="1"/>
  <c r="H15" i="3"/>
  <c r="F15" i="3"/>
  <c r="E15" i="3"/>
  <c r="E27" i="3" s="1"/>
  <c r="E29" i="3" s="1"/>
  <c r="E31" i="3" s="1"/>
  <c r="E33" i="3" s="1"/>
  <c r="E35" i="3" s="1"/>
  <c r="E37" i="3" s="1"/>
  <c r="E43" i="3" s="1"/>
  <c r="E45" i="3" s="1"/>
  <c r="E49" i="3" s="1"/>
  <c r="O14" i="3"/>
  <c r="L14" i="3" s="1"/>
  <c r="L18" i="3" s="1"/>
  <c r="L20" i="3" s="1"/>
  <c r="G14" i="3"/>
  <c r="D14" i="3" s="1"/>
  <c r="G13" i="3"/>
  <c r="D13" i="3" s="1"/>
  <c r="D15" i="3" s="1"/>
  <c r="O48" i="2"/>
  <c r="L48" i="2" s="1"/>
  <c r="O47" i="2"/>
  <c r="L47" i="2" s="1"/>
  <c r="O46" i="2"/>
  <c r="L46" i="2" s="1"/>
  <c r="O45" i="2"/>
  <c r="L45" i="2" s="1"/>
  <c r="O44" i="2"/>
  <c r="L44" i="2" s="1"/>
  <c r="I41" i="2"/>
  <c r="X38" i="2"/>
  <c r="V38" i="2"/>
  <c r="L37" i="2"/>
  <c r="I37" i="2"/>
  <c r="I43" i="2" s="1"/>
  <c r="O36" i="2"/>
  <c r="N36" i="2"/>
  <c r="N37" i="2" s="1"/>
  <c r="L36" i="2"/>
  <c r="G36" i="2"/>
  <c r="D36" i="2" s="1"/>
  <c r="L35" i="2"/>
  <c r="L34" i="2"/>
  <c r="L33" i="2"/>
  <c r="L32" i="2"/>
  <c r="O31" i="2"/>
  <c r="L31" i="2"/>
  <c r="O30" i="2"/>
  <c r="O32" i="2" s="1"/>
  <c r="O37" i="2" s="1"/>
  <c r="G30" i="2"/>
  <c r="O34" i="2" s="1"/>
  <c r="D30" i="2"/>
  <c r="O29" i="2"/>
  <c r="L29" i="2"/>
  <c r="O28" i="2"/>
  <c r="L28" i="2"/>
  <c r="G28" i="2"/>
  <c r="D28" i="2"/>
  <c r="I25" i="2"/>
  <c r="H25" i="2"/>
  <c r="F25" i="2"/>
  <c r="E25" i="2"/>
  <c r="G24" i="2"/>
  <c r="D24" i="2"/>
  <c r="G23" i="2"/>
  <c r="D23" i="2"/>
  <c r="G22" i="2"/>
  <c r="D22" i="2"/>
  <c r="X21" i="2"/>
  <c r="V21" i="2"/>
  <c r="G21" i="2"/>
  <c r="D21" i="2" s="1"/>
  <c r="G20" i="2"/>
  <c r="D20" i="2"/>
  <c r="L19" i="2"/>
  <c r="G19" i="2"/>
  <c r="D19" i="2" s="1"/>
  <c r="Q18" i="2"/>
  <c r="Q20" i="2" s="1"/>
  <c r="W21" i="2" s="1"/>
  <c r="L18" i="2"/>
  <c r="L20" i="2" s="1"/>
  <c r="O17" i="2"/>
  <c r="L17" i="2"/>
  <c r="G17" i="2"/>
  <c r="D17" i="2"/>
  <c r="O16" i="2"/>
  <c r="L16" i="2"/>
  <c r="O15" i="2"/>
  <c r="L15" i="2"/>
  <c r="I15" i="2"/>
  <c r="I27" i="2" s="1"/>
  <c r="I29" i="2" s="1"/>
  <c r="I31" i="2" s="1"/>
  <c r="I33" i="2" s="1"/>
  <c r="W38" i="2" s="1"/>
  <c r="H15" i="2"/>
  <c r="H27" i="2" s="1"/>
  <c r="H29" i="2" s="1"/>
  <c r="H31" i="2" s="1"/>
  <c r="H33" i="2" s="1"/>
  <c r="U38" i="2" s="1"/>
  <c r="F15" i="2"/>
  <c r="F27" i="2" s="1"/>
  <c r="F29" i="2" s="1"/>
  <c r="F31" i="2" s="1"/>
  <c r="F33" i="2" s="1"/>
  <c r="F35" i="2" s="1"/>
  <c r="F37" i="2" s="1"/>
  <c r="F43" i="2" s="1"/>
  <c r="F45" i="2" s="1"/>
  <c r="F49" i="2" s="1"/>
  <c r="E15" i="2"/>
  <c r="E27" i="2" s="1"/>
  <c r="E29" i="2" s="1"/>
  <c r="E31" i="2" s="1"/>
  <c r="E33" i="2" s="1"/>
  <c r="E35" i="2" s="1"/>
  <c r="E37" i="2" s="1"/>
  <c r="E43" i="2" s="1"/>
  <c r="E45" i="2" s="1"/>
  <c r="E49" i="2" s="1"/>
  <c r="O14" i="2"/>
  <c r="O18" i="2" s="1"/>
  <c r="O20" i="2" s="1"/>
  <c r="L14" i="2"/>
  <c r="G14" i="2"/>
  <c r="D14" i="2"/>
  <c r="G13" i="2"/>
  <c r="G15" i="2" s="1"/>
  <c r="D13" i="2"/>
  <c r="D15" i="2" s="1"/>
  <c r="P51" i="1"/>
  <c r="M51" i="1" s="1"/>
  <c r="P50" i="1"/>
  <c r="M50" i="1" s="1"/>
  <c r="P49" i="1"/>
  <c r="M49" i="1" s="1"/>
  <c r="P48" i="1"/>
  <c r="M48" i="1" s="1"/>
  <c r="H48" i="1"/>
  <c r="P47" i="1"/>
  <c r="M47" i="1"/>
  <c r="I44" i="1"/>
  <c r="Y41" i="1"/>
  <c r="W41" i="1"/>
  <c r="O40" i="1"/>
  <c r="I40" i="1"/>
  <c r="I46" i="1" s="1"/>
  <c r="P39" i="1"/>
  <c r="M39" i="1" s="1"/>
  <c r="G39" i="1"/>
  <c r="D39" i="1" s="1"/>
  <c r="P34" i="1"/>
  <c r="M34" i="1" s="1"/>
  <c r="P33" i="1"/>
  <c r="M33" i="1" s="1"/>
  <c r="G33" i="1"/>
  <c r="P37" i="1" s="1"/>
  <c r="M37" i="1" s="1"/>
  <c r="D33" i="1"/>
  <c r="P32" i="1"/>
  <c r="M32" i="1" s="1"/>
  <c r="P31" i="1"/>
  <c r="M31" i="1" s="1"/>
  <c r="M35" i="1" s="1"/>
  <c r="M40" i="1" s="1"/>
  <c r="G31" i="1"/>
  <c r="D31" i="1"/>
  <c r="I28" i="1"/>
  <c r="I30" i="1" s="1"/>
  <c r="I32" i="1" s="1"/>
  <c r="I34" i="1" s="1"/>
  <c r="I36" i="1" s="1"/>
  <c r="X41" i="1" s="1"/>
  <c r="H28" i="1"/>
  <c r="F28" i="1"/>
  <c r="E28" i="1"/>
  <c r="E30" i="1" s="1"/>
  <c r="E32" i="1" s="1"/>
  <c r="E34" i="1" s="1"/>
  <c r="E36" i="1" s="1"/>
  <c r="E38" i="1" s="1"/>
  <c r="E40" i="1" s="1"/>
  <c r="E46" i="1" s="1"/>
  <c r="E48" i="1" s="1"/>
  <c r="E52" i="1" s="1"/>
  <c r="G27" i="1"/>
  <c r="D27" i="1"/>
  <c r="G26" i="1"/>
  <c r="D26" i="1"/>
  <c r="G25" i="1"/>
  <c r="D25" i="1"/>
  <c r="Y24" i="1"/>
  <c r="W24" i="1"/>
  <c r="G24" i="1"/>
  <c r="D24" i="1"/>
  <c r="G23" i="1"/>
  <c r="D23" i="1"/>
  <c r="G22" i="1"/>
  <c r="D22" i="1"/>
  <c r="R21" i="1"/>
  <c r="R23" i="1" s="1"/>
  <c r="P20" i="1"/>
  <c r="M20" i="1"/>
  <c r="G20" i="1"/>
  <c r="G21" i="1" s="1"/>
  <c r="G28" i="1" s="1"/>
  <c r="D20" i="1"/>
  <c r="P19" i="1"/>
  <c r="M19" i="1"/>
  <c r="P18" i="1"/>
  <c r="M18" i="1"/>
  <c r="I18" i="1"/>
  <c r="X24" i="1" s="1"/>
  <c r="H18" i="1"/>
  <c r="H30" i="1" s="1"/>
  <c r="H32" i="1" s="1"/>
  <c r="H34" i="1" s="1"/>
  <c r="H36" i="1" s="1"/>
  <c r="V41" i="1" s="1"/>
  <c r="F18" i="1"/>
  <c r="F30" i="1" s="1"/>
  <c r="F32" i="1" s="1"/>
  <c r="F34" i="1" s="1"/>
  <c r="F36" i="1" s="1"/>
  <c r="F38" i="1" s="1"/>
  <c r="F40" i="1" s="1"/>
  <c r="F46" i="1" s="1"/>
  <c r="F48" i="1" s="1"/>
  <c r="F52" i="1" s="1"/>
  <c r="E18" i="1"/>
  <c r="P17" i="1"/>
  <c r="P21" i="1" s="1"/>
  <c r="P23" i="1" s="1"/>
  <c r="M17" i="1"/>
  <c r="M21" i="1" s="1"/>
  <c r="M23" i="1" s="1"/>
  <c r="G17" i="1"/>
  <c r="D17" i="1"/>
  <c r="G16" i="1"/>
  <c r="G18" i="1" s="1"/>
  <c r="D16" i="1"/>
  <c r="D18" i="1" s="1"/>
  <c r="L37" i="3" l="1"/>
  <c r="G15" i="3"/>
  <c r="G18" i="3"/>
  <c r="D18" i="3" s="1"/>
  <c r="O18" i="3"/>
  <c r="O20" i="3" s="1"/>
  <c r="W21" i="3"/>
  <c r="D17" i="3"/>
  <c r="T21" i="2"/>
  <c r="U21" i="2"/>
  <c r="G18" i="2"/>
  <c r="D18" i="2" s="1"/>
  <c r="D25" i="2" s="1"/>
  <c r="D27" i="2" s="1"/>
  <c r="D29" i="2" s="1"/>
  <c r="D31" i="2" s="1"/>
  <c r="D33" i="2" s="1"/>
  <c r="D35" i="2" s="1"/>
  <c r="D37" i="2" s="1"/>
  <c r="D43" i="2" s="1"/>
  <c r="D45" i="2" s="1"/>
  <c r="D49" i="2" s="1"/>
  <c r="G30" i="1"/>
  <c r="G32" i="1" s="1"/>
  <c r="G34" i="1" s="1"/>
  <c r="G36" i="1" s="1"/>
  <c r="U24" i="1"/>
  <c r="D21" i="1"/>
  <c r="D28" i="1" s="1"/>
  <c r="D30" i="1" s="1"/>
  <c r="D32" i="1" s="1"/>
  <c r="D34" i="1" s="1"/>
  <c r="D36" i="1" s="1"/>
  <c r="D38" i="1" s="1"/>
  <c r="D40" i="1" s="1"/>
  <c r="D46" i="1" s="1"/>
  <c r="D48" i="1" s="1"/>
  <c r="D52" i="1" s="1"/>
  <c r="P35" i="1"/>
  <c r="P40" i="1" s="1"/>
  <c r="V24" i="1"/>
  <c r="D25" i="3" l="1"/>
  <c r="D27" i="3" s="1"/>
  <c r="D29" i="3" s="1"/>
  <c r="D31" i="3" s="1"/>
  <c r="D33" i="3" s="1"/>
  <c r="D35" i="3" s="1"/>
  <c r="D37" i="3" s="1"/>
  <c r="D43" i="3" s="1"/>
  <c r="D45" i="3" s="1"/>
  <c r="D49" i="3" s="1"/>
  <c r="T21" i="3"/>
  <c r="G25" i="3"/>
  <c r="G27" i="3" s="1"/>
  <c r="G29" i="3" s="1"/>
  <c r="G31" i="3" s="1"/>
  <c r="G33" i="3" s="1"/>
  <c r="G25" i="2"/>
  <c r="G27" i="2" s="1"/>
  <c r="G29" i="2" s="1"/>
  <c r="G31" i="2" s="1"/>
  <c r="G33" i="2" s="1"/>
  <c r="U41" i="1"/>
  <c r="G38" i="1"/>
  <c r="G40" i="1" s="1"/>
  <c r="G46" i="1" s="1"/>
  <c r="G48" i="1" s="1"/>
  <c r="G52" i="1" s="1"/>
  <c r="G35" i="3" l="1"/>
  <c r="G37" i="3" s="1"/>
  <c r="G43" i="3" s="1"/>
  <c r="G45" i="3" s="1"/>
  <c r="G49" i="3" s="1"/>
  <c r="T38" i="3"/>
  <c r="G35" i="2"/>
  <c r="G37" i="2" s="1"/>
  <c r="G43" i="2" s="1"/>
  <c r="G45" i="2" s="1"/>
  <c r="G49" i="2" s="1"/>
  <c r="T38" i="2"/>
</calcChain>
</file>

<file path=xl/sharedStrings.xml><?xml version="1.0" encoding="utf-8"?>
<sst xmlns="http://schemas.openxmlformats.org/spreadsheetml/2006/main" count="468" uniqueCount="141">
  <si>
    <t>MUKTA ARTS LIMITED</t>
  </si>
  <si>
    <t>CIN:L92110MH1982PLC028180</t>
  </si>
  <si>
    <t>Regd. Office: Mukta House, Behind Whistling Woods Institute, Film City Complex, Goregaon (E), Mumbai-400 065</t>
  </si>
  <si>
    <t>Part 1 - Statement of Standalone unaudited results for the quarter and nine months ended 31 December 2015</t>
  </si>
  <si>
    <t>Segment - wise Revenue, Results and Capital Employed</t>
  </si>
  <si>
    <t>(Rs in lacs, except per share data)</t>
  </si>
  <si>
    <t>(Rs in lacs)</t>
  </si>
  <si>
    <t>S.No</t>
  </si>
  <si>
    <t>Particulars</t>
  </si>
  <si>
    <t>Corresponding</t>
  </si>
  <si>
    <t>Year to date</t>
  </si>
  <si>
    <t>3 months ended 30 September 2015</t>
  </si>
  <si>
    <t>3 months ended 30 June 2015</t>
  </si>
  <si>
    <t>Corresponding 3 months ended    30 September 2014</t>
  </si>
  <si>
    <t>6 months ended 30 September 2015</t>
  </si>
  <si>
    <t>Corresponding 6 months ended 30 September 2014</t>
  </si>
  <si>
    <t xml:space="preserve"> Year ended </t>
  </si>
  <si>
    <t>Preceding</t>
  </si>
  <si>
    <t>3 months</t>
  </si>
  <si>
    <t>figures for</t>
  </si>
  <si>
    <t>ended  in the</t>
  </si>
  <si>
    <t>current period</t>
  </si>
  <si>
    <t>previous period</t>
  </si>
  <si>
    <t>Previous</t>
  </si>
  <si>
    <t xml:space="preserve">ended </t>
  </si>
  <si>
    <t>previous year</t>
  </si>
  <si>
    <t>ended</t>
  </si>
  <si>
    <t>31/12/2015</t>
  </si>
  <si>
    <t>30/09/2015</t>
  </si>
  <si>
    <t>31/12/2014</t>
  </si>
  <si>
    <t xml:space="preserve"> 31 March 2015</t>
  </si>
  <si>
    <t>(Unaudited)</t>
  </si>
  <si>
    <t>(Audited)</t>
  </si>
  <si>
    <t>Income from operations</t>
  </si>
  <si>
    <t>(a) Net sales / Income from operations</t>
  </si>
  <si>
    <t>SEGMENT REVENUE</t>
  </si>
  <si>
    <t>(b) Other operating income</t>
  </si>
  <si>
    <t xml:space="preserve">Software division </t>
  </si>
  <si>
    <t>Total income from operations (net)</t>
  </si>
  <si>
    <t>Equipment division (including other income)</t>
  </si>
  <si>
    <t>Expenses</t>
  </si>
  <si>
    <t>Theatrical exhibition division</t>
  </si>
  <si>
    <t xml:space="preserve"> a) (Increase)/ decrease in stock in trade</t>
  </si>
  <si>
    <t>Others</t>
  </si>
  <si>
    <t xml:space="preserve"> b) Purchase of food and beverage</t>
  </si>
  <si>
    <t>Total</t>
  </si>
  <si>
    <t xml:space="preserve"> c) Distributor and producer's share</t>
  </si>
  <si>
    <t>Less: Inter segment revenue</t>
  </si>
  <si>
    <t xml:space="preserve"> d) Other direct operation expenses</t>
  </si>
  <si>
    <t>Net sales/ Income from operation</t>
  </si>
  <si>
    <t xml:space="preserve"> e) Employee benefits expense</t>
  </si>
  <si>
    <t xml:space="preserve"> f) Amortisation of intangible assets (including films rights) </t>
  </si>
  <si>
    <t xml:space="preserve"> g) Depreciation of tangible assets</t>
  </si>
  <si>
    <t xml:space="preserve"> h) Other expenses</t>
  </si>
  <si>
    <t>Total expenditure</t>
  </si>
  <si>
    <t>SEGMENT RESULTS</t>
  </si>
  <si>
    <t>Profit/ (loss) from operations before other income, finance costs</t>
  </si>
  <si>
    <t xml:space="preserve">Profit/ (loss) before tax and finance costs </t>
  </si>
  <si>
    <t xml:space="preserve"> and exceptional items </t>
  </si>
  <si>
    <t>from each Segment</t>
  </si>
  <si>
    <t>Other Income</t>
  </si>
  <si>
    <t xml:space="preserve">Profit/ (loss) from ordinary activities before finance costs and exceptional items </t>
  </si>
  <si>
    <t>Equipment division</t>
  </si>
  <si>
    <t xml:space="preserve">Finance costs </t>
  </si>
  <si>
    <t>Profit/ (loss) after finance costs but before exceptional items</t>
  </si>
  <si>
    <t xml:space="preserve">Exceptional item </t>
  </si>
  <si>
    <t xml:space="preserve">Profit/ (loss) from ordinary activities before tax </t>
  </si>
  <si>
    <t>Less:   Finance costs</t>
  </si>
  <si>
    <t xml:space="preserve">Profit/ (loss) from continuing operation before tax </t>
  </si>
  <si>
    <t xml:space="preserve">            Other un-allocable expenditure</t>
  </si>
  <si>
    <t xml:space="preserve">Tax expenses (including MAT credit entitlement) </t>
  </si>
  <si>
    <t xml:space="preserve">            Net of unallocable income</t>
  </si>
  <si>
    <t xml:space="preserve">Profit/ (loss) from continuing operation after tax </t>
  </si>
  <si>
    <t>Total profit before tax</t>
  </si>
  <si>
    <t>Profit/ (loss) from discontinuing operation before tax (refer Note 4)</t>
  </si>
  <si>
    <t xml:space="preserve">Profit/ (loss) from discontinuing operation after tax </t>
  </si>
  <si>
    <t>CAPITAL EMPLOYED</t>
  </si>
  <si>
    <t xml:space="preserve">Net profit/ (loss) from ordinary activities after tax </t>
  </si>
  <si>
    <t>(Segment assets - Segment liabilities)</t>
  </si>
  <si>
    <t>Extraordinary items (net of tax expenses)</t>
  </si>
  <si>
    <t xml:space="preserve">Net profit/(loss) after tax and minority interest for the period </t>
  </si>
  <si>
    <t>Paid-up equity share capital (face value of Rs. 5/- each)</t>
  </si>
  <si>
    <t xml:space="preserve">Reserves excluding revaluation reserves </t>
  </si>
  <si>
    <t xml:space="preserve">  Others</t>
  </si>
  <si>
    <t xml:space="preserve">  Unallocable</t>
  </si>
  <si>
    <t>Basic and diluted earning per share (EPS) (not annualised) from continuing operation</t>
  </si>
  <si>
    <t>Basic and diluted earning per share (EPS) (not annualised) from discontinuing operation</t>
  </si>
  <si>
    <t>Part II</t>
  </si>
  <si>
    <t>A</t>
  </si>
  <si>
    <t>Particulars of shareholdings</t>
  </si>
  <si>
    <t>Page 2</t>
  </si>
  <si>
    <t>Public shareholding</t>
  </si>
  <si>
    <t>a) Number of shares</t>
  </si>
  <si>
    <t>b) Percentage of shareholding</t>
  </si>
  <si>
    <t>Promoter and promoter group shareholding</t>
  </si>
  <si>
    <t>a) Pledge / encumbered</t>
  </si>
  <si>
    <t>i) Number of shares</t>
  </si>
  <si>
    <t xml:space="preserve">ii) % of shares (as a % of the total shareholding of </t>
  </si>
  <si>
    <t xml:space="preserve">      promoter and promoter group)</t>
  </si>
  <si>
    <t>iii) % of shares (as a % of the total share capital of</t>
  </si>
  <si>
    <t xml:space="preserve">     the Company)</t>
  </si>
  <si>
    <t>b) Non encumbered</t>
  </si>
  <si>
    <t>B</t>
  </si>
  <si>
    <t>Investor complaints</t>
  </si>
  <si>
    <t>Pending at the beginning of the quarter</t>
  </si>
  <si>
    <t>Received during the quarter</t>
  </si>
  <si>
    <t>Disposed off during the quarter</t>
  </si>
  <si>
    <t>Remaining unresolved at the end of the quarter</t>
  </si>
  <si>
    <t>Page 1</t>
  </si>
  <si>
    <t>NOTES:</t>
  </si>
  <si>
    <t>The above financial results have been reviewed by the audit committee and approved by the Board of Directors at the meeting held on 10th November  2015.</t>
  </si>
  <si>
    <t xml:space="preserve">In terms of order dated 9.02.2012 passed by the High Court of Judicature at Bombay (‘High Court’), Maharashtra Film Stage and Cultural Development Corporation (‘MFSCDC’) raised net demand of Rs. 591,966,210 and asked WWIL to vacate the premises. The Company's and WWI’s Review Petitions were heard by High Court and a stay was granted on 30 July 2014. However, the High Court ordered the Company/WWI to pay arrears of rent for the years 2000-01 to 2013-14 aggregating to Rs 100,038,000 by January 2015 and pay rent of Rs 4,500,000 per annum from the financial year 2014-15. As per the terms of the said Order, the Company paid Rs 104,538,000 by 31 March 2015. The State Government of Maharashtra and MFSCDC challenged the Order of the High Court in the Supreme Court which was dismissed by the court on 22nd September 2014 with recourse to the State Government of Maharashtra to make an application to Bombay High Court. The auditors continue to modify their report on the said matter.
</t>
  </si>
  <si>
    <t>Total remuneration paid to the erstwhile managing director (including as film director fees) for earlier financial years from 2005-06 to 2013-2014 aggregating to Rs 125,744,747 exceeds the limits prescribed under Schedule XIII to the Companies Act, 1956. During the year 2011-12, the Company had received approval for part of the excess remuneration paid (approval received for remuneration aggregating to Rs 25,200,000 for the financial years 2005-06, 2006-07 and 2007-08) and made applications to the authorities requesting reconsideration/ approval for the balance excess remuneration. Through its various communications, the Ministry of Corporate Affairs has ordered the Company to recover the excess remuneration paid during the financial years 2008-09 to 2011-12.  The Company has requested the authorities to reconsider their Orders and also for his recognition as a professionally qualified person under the Act. Pending conclusion of this matter, no adjustment has been made in these financial results.  The auditors continue to modify their report on the said matter.</t>
  </si>
  <si>
    <t>Together with another venturer, a company was incorporated as a subsidiary of Mukta Arts Limited to conduct the business of exhibition and programming being carried out by Mukta Arts Limited. The business was discontinued during the year 2014-15 and is now being carried out by the subsidiary company.  The results of the said business have been disclosed as Discontinuing operations in the results.</t>
  </si>
  <si>
    <t>Figures for the previous quarter/ year have been regrouped/ rearranged to conform to current quarter’s presentation.</t>
  </si>
  <si>
    <t>For Mukta Arts Limited</t>
  </si>
  <si>
    <t>For and on behalf of the Board of directors</t>
  </si>
  <si>
    <t xml:space="preserve">Date </t>
  </si>
  <si>
    <t>: 10 November 2015</t>
  </si>
  <si>
    <t>Parvez A. Farooqui</t>
  </si>
  <si>
    <t>Place</t>
  </si>
  <si>
    <t>: Mumbai</t>
  </si>
  <si>
    <t>Executive Director</t>
  </si>
  <si>
    <t>DIN:00019853</t>
  </si>
  <si>
    <t>Page 3</t>
  </si>
  <si>
    <t xml:space="preserve">
</t>
  </si>
  <si>
    <t>Part 1 - Statement of un-audited financial results for the quarter and six months ended 30 September 2015</t>
  </si>
  <si>
    <t>Corresponding 3 months ended 30 September 2014</t>
  </si>
  <si>
    <t>3 months ended 31 December 2015</t>
  </si>
  <si>
    <t>Corresponding 3 months ended 31 December 2014</t>
  </si>
  <si>
    <t>9 months ended 31 December 2015</t>
  </si>
  <si>
    <t>Corresponding 9 months ended 31 December 2014</t>
  </si>
  <si>
    <t xml:space="preserve"> c) Distributor and producer's share* </t>
  </si>
  <si>
    <t>The above financial results have been reviewed by the audit committee and approved by the Board of Directors at the meeting held on 10th February  2016.</t>
  </si>
  <si>
    <t xml:space="preserve">In terms of order dated 9.02.2012 passed by the High Court of Judicature at Bombay (‘High Court’), Maharashtra Film Stage and Cultural Development Corporation (‘MFSCDC’) raised net demand of Rs. 591,966,210 and asked WWIL to vacate the premises. The Company's and WWI’s Review Petitions were heard by High Court and a stay was granted on 30 July 2014. However, the High Court ordered the Company/WWI to pay arrears of rent for the years 2000-01 to 2013-14 aggregating to Rs 100,038,000 by January 2015 and pay rent of Rs 4,500,000 per annum from the financial year 2014-15. As per the terms of the said Order, the Company paid Rs 109,038,000 by 31 December 2015. The State Government of Maharashtra and MFSCDC challenged the Order of the High Court in the Supreme Court which was dismissed by the court on 22nd September 2014 with recourse to the State Government of Maharashtra to make an application to Bombay High Court. The auditors continue to modify their report on the said matter.
</t>
  </si>
  <si>
    <t>Total remuneration paid to the erstwhile managing director (including as film director fees) for earlier financial years from 2005-06 to 2014-2015 aggregating to Rs 131,906,897 exceeds the limits prescribed under Schedule XIII to the Companies Act, 1956. During the year 2011-12, the Company had received approval for part of the excess remuneration paid (approval received for remuneration aggregating to Rs 25,200,000 for the financial years 2005-06, 2006-07 and 2007-08) and made applications to the authorities requesting reconsideration/ approval for the balance excess remuneration. Through its various communications, the Ministry of Corporate Affairs has ordered the Company to recover the excess remuneration paid during the financial years 2008-09 to 2011-12.  The Company has requested the authorities to reconsider their Orders and also for his recognition as a professionally qualified person under the Act. Pending conclusion of this matter, no adjustment has been made in these financial results.  The auditors continue to modify their report on the said matter.</t>
  </si>
  <si>
    <t>Figures for the previous quarter / nine months / year have been regrouped / rearranged to conform to current quarter’s presentation.</t>
  </si>
  <si>
    <t>: 10 February 2016</t>
  </si>
  <si>
    <t>Rahul Puri</t>
  </si>
  <si>
    <t>Managing Director</t>
  </si>
  <si>
    <t>DIN:01925045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</si>
</sst>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_(* #,##0.000000_);_(* \(#,##0.000000\);_(* &quot;-&quot;??_);_(@_)"/>
  </numFmts>
  <fonts count="21" x14ac:knownFonts="1">
    <font>
      <sz val="10"/>
      <name val="Arial"/>
    </font>
    <font>
      <sz val="10"/>
      <name val="Arial"/>
      <family val="2"/>
    </font>
    <font>
      <b/>
      <sz val="10"/>
      <name val="Arial"/>
      <family val="2"/>
    </font>
    <font>
      <b/>
      <sz val="14"/>
      <name val="Calibri"/>
      <family val="2"/>
    </font>
    <font>
      <b/>
      <sz val="10"/>
      <name val="Calibri"/>
      <family val="2"/>
    </font>
    <font>
      <sz val="10"/>
      <name val="Calibri"/>
      <family val="2"/>
    </font>
    <font>
      <b/>
      <sz val="11"/>
      <name val="Calibri"/>
      <family val="2"/>
    </font>
    <font>
      <b/>
      <sz val="12"/>
      <name val="Calibri"/>
      <family val="2"/>
    </font>
    <font>
      <sz val="12"/>
      <name val="Calibri"/>
      <family val="2"/>
    </font>
    <font>
      <sz val="11"/>
      <name val="Calibri"/>
      <family val="2"/>
    </font>
    <font>
      <sz val="9"/>
      <name val="Arial"/>
      <family val="2"/>
    </font>
    <font>
      <b/>
      <sz val="11"/>
      <name val="Arial"/>
      <family val="2"/>
    </font>
    <font>
      <sz val="11"/>
      <name val="Arial"/>
      <family val="2"/>
    </font>
    <font>
      <b/>
      <u/>
      <sz val="11"/>
      <name val="Calibri"/>
      <family val="2"/>
    </font>
    <font>
      <b/>
      <u/>
      <sz val="10"/>
      <name val="Calibri"/>
      <family val="2"/>
    </font>
    <font>
      <sz val="14"/>
      <name val="Calibri"/>
      <family val="2"/>
    </font>
    <font>
      <sz val="16"/>
      <name val="Calibri"/>
      <family val="2"/>
    </font>
    <font>
      <b/>
      <u/>
      <sz val="16"/>
      <name val="Calibri"/>
      <family val="2"/>
    </font>
    <font>
      <b/>
      <sz val="16"/>
      <name val="Calibri"/>
      <family val="2"/>
    </font>
    <font>
      <sz val="16"/>
      <name val="Arial"/>
      <family val="2"/>
    </font>
    <font>
      <b/>
      <sz val="16"/>
      <name val="Arial"/>
      <family val="2"/>
    </font>
  </fonts>
  <fills count="2">
    <fill>
      <patternFill patternType="none"/>
    </fill>
    <fill>
      <patternFill patternType="gray125"/>
    </fill>
  </fills>
  <borders count="18">
    <border>
      <left/>
      <right/>
      <top/>
      <bottom/>
      <diagonal/>
    </border>
    <border>
      <left/>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43" fontId="1" fillId="0" borderId="0">
      <alignment vertical="top"/>
      <protection locked="0"/>
    </xf>
    <xf numFmtId="0" fontId="1" fillId="0" borderId="0">
      <protection locked="0"/>
    </xf>
    <xf numFmtId="43" fontId="1" fillId="0" borderId="0">
      <alignment vertical="top"/>
      <protection locked="0"/>
    </xf>
    <xf numFmtId="43" fontId="1" fillId="0" borderId="0">
      <alignment vertical="top"/>
      <protection locked="0"/>
    </xf>
    <xf numFmtId="43" fontId="1" fillId="0" borderId="0">
      <alignment vertical="top"/>
      <protection locked="0"/>
    </xf>
    <xf numFmtId="9" fontId="1" fillId="0" borderId="0">
      <alignment vertical="top"/>
      <protection locked="0"/>
    </xf>
    <xf numFmtId="9" fontId="1" fillId="0" borderId="0">
      <alignment vertical="top"/>
      <protection locked="0"/>
    </xf>
    <xf numFmtId="0" fontId="1" fillId="0" borderId="0">
      <alignment vertical="center"/>
    </xf>
  </cellStyleXfs>
  <cellXfs count="397">
    <xf numFmtId="0" fontId="0" fillId="0" borderId="0" xfId="0">
      <alignment vertical="center"/>
    </xf>
    <xf numFmtId="0" fontId="1" fillId="0" borderId="1" xfId="0" applyFont="1" applyFill="1" applyBorder="1" applyAlignment="1"/>
    <xf numFmtId="0" fontId="2" fillId="0" borderId="1" xfId="0" applyFont="1" applyFill="1" applyBorder="1" applyAlignment="1"/>
    <xf numFmtId="0" fontId="2" fillId="0" borderId="0" xfId="0" applyFont="1" applyFill="1" applyBorder="1" applyAlignment="1"/>
    <xf numFmtId="0" fontId="1" fillId="0" borderId="2" xfId="0" applyFont="1" applyFill="1" applyBorder="1" applyAlignment="1"/>
    <xf numFmtId="0" fontId="2" fillId="0" borderId="2" xfId="0" applyFont="1" applyFill="1" applyBorder="1" applyAlignment="1"/>
    <xf numFmtId="0" fontId="1" fillId="0" borderId="0" xfId="0" applyFont="1" applyFill="1" applyAlignment="1"/>
    <xf numFmtId="0" fontId="3" fillId="0" borderId="3" xfId="0" applyFont="1" applyFill="1" applyBorder="1" applyAlignment="1"/>
    <xf numFmtId="0" fontId="3" fillId="0" borderId="4" xfId="0" applyFont="1" applyFill="1" applyBorder="1" applyAlignment="1"/>
    <xf numFmtId="0" fontId="4" fillId="0" borderId="4" xfId="0" applyFont="1" applyFill="1" applyBorder="1" applyAlignment="1"/>
    <xf numFmtId="0" fontId="4" fillId="0" borderId="5" xfId="0" applyFont="1" applyFill="1" applyBorder="1" applyAlignment="1"/>
    <xf numFmtId="0" fontId="3" fillId="0" borderId="0" xfId="0" applyFont="1" applyFill="1" applyBorder="1" applyAlignment="1"/>
    <xf numFmtId="0" fontId="5" fillId="0" borderId="4" xfId="0" applyFont="1" applyFill="1" applyBorder="1" applyAlignment="1"/>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xf numFmtId="0" fontId="4" fillId="0" borderId="0" xfId="0" applyFont="1" applyFill="1" applyBorder="1" applyAlignment="1"/>
    <xf numFmtId="0" fontId="4" fillId="0" borderId="7" xfId="0" applyFont="1" applyFill="1" applyBorder="1" applyAlignment="1"/>
    <xf numFmtId="0" fontId="5" fillId="0" borderId="0" xfId="0" applyFont="1" applyFill="1" applyBorder="1" applyAlignment="1"/>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6" fillId="0" borderId="6" xfId="0" applyFont="1" applyFill="1" applyBorder="1" applyAlignment="1"/>
    <xf numFmtId="0" fontId="6" fillId="0" borderId="0" xfId="0" applyFont="1" applyFill="1" applyBorder="1" applyAlignment="1"/>
    <xf numFmtId="0" fontId="7" fillId="0" borderId="6" xfId="0" applyFont="1" applyFill="1" applyBorder="1" applyAlignment="1">
      <alignment horizontal="center"/>
    </xf>
    <xf numFmtId="0" fontId="7" fillId="0" borderId="0" xfId="0" applyFont="1" applyFill="1" applyBorder="1" applyAlignment="1">
      <alignment horizontal="center"/>
    </xf>
    <xf numFmtId="0" fontId="7" fillId="0" borderId="7" xfId="0" applyFont="1" applyFill="1" applyBorder="1" applyAlignment="1">
      <alignment horizontal="center"/>
    </xf>
    <xf numFmtId="0" fontId="5" fillId="0" borderId="6" xfId="0" applyFont="1" applyFill="1" applyBorder="1" applyAlignment="1"/>
    <xf numFmtId="0" fontId="7" fillId="0" borderId="6" xfId="0" applyFont="1" applyFill="1" applyBorder="1" applyAlignment="1"/>
    <xf numFmtId="0" fontId="7" fillId="0" borderId="0" xfId="0" applyFont="1" applyFill="1" applyBorder="1" applyAlignment="1"/>
    <xf numFmtId="0" fontId="6" fillId="0" borderId="7" xfId="0" applyFont="1" applyFill="1" applyBorder="1" applyAlignment="1"/>
    <xf numFmtId="0" fontId="4" fillId="0" borderId="8" xfId="0" applyFont="1" applyFill="1" applyBorder="1" applyAlignment="1"/>
    <xf numFmtId="0" fontId="4" fillId="0" borderId="1" xfId="0" applyFont="1" applyFill="1" applyBorder="1" applyAlignment="1"/>
    <xf numFmtId="0" fontId="4" fillId="0" borderId="9" xfId="0" applyFont="1" applyFill="1" applyBorder="1" applyAlignment="1">
      <alignment horizontal="right"/>
    </xf>
    <xf numFmtId="0" fontId="4" fillId="0" borderId="0" xfId="0" applyFont="1" applyFill="1" applyBorder="1" applyAlignment="1">
      <alignment horizontal="right"/>
    </xf>
    <xf numFmtId="49" fontId="4" fillId="0" borderId="10" xfId="2" applyNumberFormat="1" applyFont="1" applyFill="1" applyBorder="1" applyAlignment="1" applyProtection="1">
      <alignment horizontal="right" vertical="top"/>
    </xf>
    <xf numFmtId="49" fontId="5" fillId="0" borderId="10" xfId="2" applyNumberFormat="1" applyFont="1" applyFill="1" applyBorder="1" applyAlignment="1" applyProtection="1">
      <alignment horizontal="right" vertical="top"/>
    </xf>
    <xf numFmtId="49" fontId="4" fillId="0" borderId="11" xfId="2" applyNumberFormat="1" applyFont="1" applyFill="1" applyBorder="1" applyAlignment="1" applyProtection="1">
      <alignment horizontal="right" vertical="top"/>
    </xf>
    <xf numFmtId="49" fontId="5" fillId="0" borderId="11" xfId="2" applyNumberFormat="1" applyFont="1" applyFill="1" applyBorder="1" applyAlignment="1" applyProtection="1">
      <alignment horizontal="right" vertical="top"/>
    </xf>
    <xf numFmtId="0" fontId="4" fillId="0" borderId="0" xfId="0" applyFont="1" applyFill="1" applyBorder="1" applyAlignment="1">
      <alignment horizontal="center" vertical="top" wrapText="1"/>
    </xf>
    <xf numFmtId="0" fontId="4" fillId="0" borderId="12" xfId="0" applyFont="1" applyFill="1" applyBorder="1" applyAlignment="1">
      <alignment horizontal="center" vertical="top" wrapText="1"/>
    </xf>
    <xf numFmtId="0" fontId="1" fillId="0" borderId="0" xfId="0" applyFont="1" applyFill="1" applyAlignment="1">
      <alignment horizontal="right"/>
    </xf>
    <xf numFmtId="0" fontId="4" fillId="0" borderId="5" xfId="0" applyFont="1" applyFill="1" applyBorder="1" applyAlignment="1">
      <alignment horizontal="center" vertical="top" wrapText="1"/>
    </xf>
    <xf numFmtId="49" fontId="4" fillId="0" borderId="13" xfId="2" applyNumberFormat="1" applyFont="1" applyFill="1" applyBorder="1" applyAlignment="1" applyProtection="1">
      <alignment horizontal="right" vertical="top" wrapText="1"/>
    </xf>
    <xf numFmtId="49" fontId="5" fillId="0" borderId="13" xfId="2" applyNumberFormat="1" applyFont="1" applyFill="1" applyBorder="1" applyAlignment="1" applyProtection="1">
      <alignment horizontal="right" vertical="top" wrapText="1"/>
    </xf>
    <xf numFmtId="49" fontId="4" fillId="0" borderId="0" xfId="0" applyNumberFormat="1" applyFont="1" applyFill="1" applyBorder="1" applyAlignment="1">
      <alignment horizontal="center" vertical="top" wrapText="1"/>
    </xf>
    <xf numFmtId="49" fontId="4" fillId="0" borderId="5" xfId="0" applyNumberFormat="1" applyFont="1" applyFill="1" applyBorder="1" applyAlignment="1">
      <alignment horizontal="center" wrapText="1"/>
    </xf>
    <xf numFmtId="0" fontId="1" fillId="0" borderId="0" xfId="0" applyFont="1" applyFill="1" applyAlignment="1">
      <alignment vertical="top"/>
    </xf>
    <xf numFmtId="43" fontId="1" fillId="0" borderId="0" xfId="0" applyNumberFormat="1" applyFont="1" applyFill="1" applyAlignment="1">
      <alignment vertical="top"/>
    </xf>
    <xf numFmtId="0" fontId="7" fillId="0" borderId="8" xfId="0" applyFont="1" applyFill="1" applyBorder="1" applyAlignment="1">
      <alignment vertical="top"/>
    </xf>
    <xf numFmtId="0" fontId="7" fillId="0" borderId="9" xfId="0" applyFont="1" applyFill="1" applyBorder="1" applyAlignment="1">
      <alignment vertical="top"/>
    </xf>
    <xf numFmtId="49" fontId="4" fillId="0" borderId="12" xfId="2" applyNumberFormat="1" applyFont="1" applyFill="1" applyBorder="1" applyAlignment="1" applyProtection="1">
      <alignment horizontal="right" wrapText="1"/>
    </xf>
    <xf numFmtId="49" fontId="5" fillId="0" borderId="12" xfId="2" applyNumberFormat="1" applyFont="1" applyFill="1" applyBorder="1" applyAlignment="1" applyProtection="1">
      <alignment horizontal="right" wrapText="1"/>
    </xf>
    <xf numFmtId="49" fontId="4" fillId="0" borderId="12" xfId="0" applyNumberFormat="1" applyFont="1" applyFill="1" applyBorder="1" applyAlignment="1">
      <alignment horizontal="right" wrapText="1"/>
    </xf>
    <xf numFmtId="49" fontId="5" fillId="0" borderId="12" xfId="0" applyNumberFormat="1" applyFont="1" applyFill="1" applyBorder="1" applyAlignment="1">
      <alignment horizontal="right" wrapText="1"/>
    </xf>
    <xf numFmtId="49" fontId="4" fillId="0" borderId="0" xfId="0" applyNumberFormat="1" applyFont="1" applyFill="1" applyBorder="1" applyAlignment="1">
      <alignment horizontal="center" wrapText="1"/>
    </xf>
    <xf numFmtId="0" fontId="5" fillId="0" borderId="9" xfId="0" applyFont="1" applyFill="1" applyBorder="1" applyAlignment="1"/>
    <xf numFmtId="0" fontId="7" fillId="0" borderId="13" xfId="0" applyFont="1" applyFill="1" applyBorder="1" applyAlignment="1">
      <alignment vertical="top"/>
    </xf>
    <xf numFmtId="49" fontId="4" fillId="0" borderId="12" xfId="2" applyNumberFormat="1" applyFont="1" applyFill="1" applyBorder="1" applyAlignment="1" applyProtection="1">
      <alignment horizontal="center" wrapText="1"/>
    </xf>
    <xf numFmtId="49" fontId="5" fillId="0" borderId="12" xfId="2" applyNumberFormat="1" applyFont="1" applyFill="1" applyBorder="1" applyAlignment="1" applyProtection="1">
      <alignment horizontal="center" wrapText="1"/>
    </xf>
    <xf numFmtId="49" fontId="4" fillId="0" borderId="12"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0" fontId="7" fillId="0" borderId="3" xfId="0" applyFont="1" applyFill="1" applyBorder="1" applyAlignment="1">
      <alignment horizontal="center"/>
    </xf>
    <xf numFmtId="0" fontId="7" fillId="0" borderId="4" xfId="0" applyFont="1" applyFill="1" applyBorder="1" applyAlignment="1"/>
    <xf numFmtId="0" fontId="5" fillId="0" borderId="4" xfId="0" applyFont="1" applyFill="1" applyBorder="1" applyAlignment="1">
      <alignment horizontal="center"/>
    </xf>
    <xf numFmtId="0" fontId="4" fillId="0" borderId="5" xfId="0"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0" fontId="6" fillId="0" borderId="7" xfId="0" applyFont="1" applyFill="1" applyBorder="1" applyAlignment="1">
      <alignment horizontal="center"/>
    </xf>
    <xf numFmtId="0" fontId="8" fillId="0" borderId="6" xfId="0" applyFont="1" applyFill="1" applyBorder="1" applyAlignment="1">
      <alignment horizontal="center"/>
    </xf>
    <xf numFmtId="0" fontId="8" fillId="0" borderId="0" xfId="0" applyFont="1" applyFill="1" applyBorder="1" applyAlignment="1"/>
    <xf numFmtId="43" fontId="7" fillId="0" borderId="0" xfId="0" applyNumberFormat="1" applyFont="1" applyFill="1" applyBorder="1" applyAlignment="1"/>
    <xf numFmtId="43" fontId="8" fillId="0" borderId="0" xfId="1" applyFont="1" applyFill="1" applyBorder="1" applyAlignment="1" applyProtection="1"/>
    <xf numFmtId="43" fontId="7" fillId="0" borderId="0" xfId="3" applyFont="1" applyFill="1" applyBorder="1" applyAlignment="1" applyProtection="1"/>
    <xf numFmtId="43" fontId="8" fillId="0" borderId="0" xfId="3" applyFont="1" applyFill="1" applyBorder="1" applyAlignment="1" applyProtection="1"/>
    <xf numFmtId="43" fontId="7" fillId="0" borderId="7" xfId="3" applyFont="1" applyFill="1" applyBorder="1" applyAlignment="1" applyProtection="1"/>
    <xf numFmtId="43" fontId="6" fillId="0" borderId="0" xfId="3" applyFont="1" applyFill="1" applyBorder="1" applyAlignment="1" applyProtection="1"/>
    <xf numFmtId="164" fontId="4" fillId="0" borderId="0" xfId="4" applyNumberFormat="1" applyFont="1" applyFill="1" applyBorder="1" applyAlignment="1" applyProtection="1">
      <alignment horizontal="center" vertical="center"/>
    </xf>
    <xf numFmtId="43" fontId="6" fillId="0" borderId="6" xfId="4" applyFont="1" applyFill="1" applyBorder="1" applyAlignment="1" applyProtection="1"/>
    <xf numFmtId="43" fontId="6" fillId="0" borderId="0" xfId="4" applyFont="1" applyFill="1" applyBorder="1" applyAlignment="1" applyProtection="1"/>
    <xf numFmtId="43" fontId="9" fillId="0" borderId="0" xfId="4" applyFont="1" applyFill="1" applyBorder="1" applyAlignment="1" applyProtection="1"/>
    <xf numFmtId="43" fontId="6" fillId="0" borderId="7" xfId="4" applyFont="1" applyFill="1" applyBorder="1" applyAlignment="1" applyProtection="1"/>
    <xf numFmtId="43" fontId="1" fillId="0" borderId="0" xfId="0" applyNumberFormat="1" applyFont="1" applyFill="1" applyAlignment="1"/>
    <xf numFmtId="43" fontId="10" fillId="0" borderId="0" xfId="0" applyNumberFormat="1" applyFont="1" applyFill="1" applyAlignment="1"/>
    <xf numFmtId="0" fontId="10" fillId="0" borderId="0" xfId="0" applyFont="1" applyFill="1" applyAlignment="1"/>
    <xf numFmtId="164" fontId="4" fillId="0" borderId="0" xfId="4" applyNumberFormat="1" applyFont="1" applyFill="1" applyBorder="1" applyAlignment="1" applyProtection="1">
      <alignment horizontal="center"/>
    </xf>
    <xf numFmtId="43" fontId="9" fillId="0" borderId="6" xfId="4" applyFont="1" applyFill="1" applyBorder="1" applyAlignment="1" applyProtection="1"/>
    <xf numFmtId="0" fontId="7" fillId="0" borderId="0" xfId="0" applyFont="1" applyFill="1" applyBorder="1" applyAlignment="1">
      <alignment horizontal="left"/>
    </xf>
    <xf numFmtId="43" fontId="7" fillId="0" borderId="0" xfId="3" applyNumberFormat="1" applyFont="1" applyFill="1" applyBorder="1" applyAlignment="1" applyProtection="1">
      <alignment horizontal="right"/>
    </xf>
    <xf numFmtId="43" fontId="8" fillId="0" borderId="0" xfId="3" applyNumberFormat="1" applyFont="1" applyFill="1" applyBorder="1" applyAlignment="1" applyProtection="1">
      <alignment horizontal="right"/>
    </xf>
    <xf numFmtId="43" fontId="8" fillId="0" borderId="0" xfId="1" applyFont="1" applyFill="1" applyBorder="1" applyAlignment="1" applyProtection="1">
      <alignment horizontal="right"/>
    </xf>
    <xf numFmtId="43" fontId="7" fillId="0" borderId="7" xfId="4" applyFont="1" applyFill="1" applyBorder="1" applyAlignment="1" applyProtection="1">
      <alignment horizontal="right"/>
    </xf>
    <xf numFmtId="43" fontId="6" fillId="0" borderId="0" xfId="4" applyFont="1" applyFill="1" applyBorder="1" applyAlignment="1" applyProtection="1">
      <alignment horizontal="right"/>
    </xf>
    <xf numFmtId="43" fontId="11" fillId="0" borderId="0" xfId="4" applyFont="1" applyFill="1" applyBorder="1" applyAlignment="1" applyProtection="1">
      <alignment horizontal="right"/>
    </xf>
    <xf numFmtId="43" fontId="2" fillId="0" borderId="0" xfId="0" applyNumberFormat="1" applyFont="1" applyFill="1" applyAlignment="1"/>
    <xf numFmtId="43" fontId="8" fillId="0" borderId="0" xfId="4" applyFont="1" applyFill="1" applyBorder="1" applyAlignment="1" applyProtection="1">
      <alignment horizontal="right"/>
    </xf>
    <xf numFmtId="43" fontId="9" fillId="0" borderId="0" xfId="5" applyFont="1" applyFill="1" applyBorder="1" applyAlignment="1" applyProtection="1"/>
    <xf numFmtId="0" fontId="8" fillId="0" borderId="6" xfId="0" applyFont="1" applyFill="1" applyBorder="1" applyAlignment="1"/>
    <xf numFmtId="43" fontId="7" fillId="0" borderId="0" xfId="4" applyFont="1" applyFill="1" applyBorder="1" applyAlignment="1" applyProtection="1">
      <alignment horizontal="right"/>
    </xf>
    <xf numFmtId="43" fontId="11" fillId="0" borderId="0" xfId="4" applyFont="1" applyFill="1" applyBorder="1" applyAlignment="1" applyProtection="1"/>
    <xf numFmtId="9" fontId="5" fillId="0" borderId="0" xfId="6" applyFont="1" applyFill="1" applyBorder="1" applyAlignment="1" applyProtection="1">
      <alignment horizontal="center"/>
    </xf>
    <xf numFmtId="43" fontId="4" fillId="0" borderId="6" xfId="4" applyFont="1" applyFill="1" applyBorder="1" applyAlignment="1" applyProtection="1"/>
    <xf numFmtId="43" fontId="4" fillId="0" borderId="0" xfId="4" applyFont="1" applyFill="1" applyBorder="1" applyAlignment="1" applyProtection="1"/>
    <xf numFmtId="9" fontId="4" fillId="0" borderId="0" xfId="6" applyFont="1" applyFill="1" applyBorder="1" applyAlignment="1" applyProtection="1">
      <alignment horizontal="center"/>
    </xf>
    <xf numFmtId="43" fontId="5" fillId="0" borderId="0" xfId="0" applyNumberFormat="1" applyFont="1" applyFill="1" applyBorder="1" applyAlignment="1"/>
    <xf numFmtId="43" fontId="4" fillId="0" borderId="7" xfId="4" applyFont="1" applyFill="1" applyBorder="1" applyAlignment="1" applyProtection="1"/>
    <xf numFmtId="164" fontId="11" fillId="0" borderId="0" xfId="4" applyNumberFormat="1" applyFont="1" applyFill="1" applyBorder="1" applyAlignment="1" applyProtection="1"/>
    <xf numFmtId="0" fontId="5" fillId="0" borderId="0" xfId="0" applyFont="1" applyFill="1" applyAlignment="1"/>
    <xf numFmtId="10" fontId="6" fillId="0" borderId="0" xfId="6" applyNumberFormat="1" applyFont="1" applyFill="1" applyBorder="1" applyAlignment="1" applyProtection="1"/>
    <xf numFmtId="10" fontId="6" fillId="0" borderId="7" xfId="6" applyNumberFormat="1" applyFont="1" applyFill="1" applyBorder="1" applyAlignment="1" applyProtection="1"/>
    <xf numFmtId="43" fontId="8" fillId="0" borderId="0" xfId="0" applyNumberFormat="1" applyFont="1" applyFill="1" applyBorder="1" applyAlignment="1"/>
    <xf numFmtId="43" fontId="7" fillId="0" borderId="7" xfId="0" applyNumberFormat="1" applyFont="1" applyFill="1" applyBorder="1" applyAlignment="1"/>
    <xf numFmtId="43" fontId="6" fillId="0" borderId="0" xfId="0" applyNumberFormat="1" applyFont="1" applyFill="1" applyBorder="1" applyAlignment="1"/>
    <xf numFmtId="43" fontId="12" fillId="0" borderId="0" xfId="4" applyFont="1" applyFill="1" applyBorder="1" applyAlignment="1" applyProtection="1">
      <alignment horizontal="right"/>
    </xf>
    <xf numFmtId="43" fontId="10" fillId="0" borderId="0" xfId="4" applyFont="1" applyFill="1" applyBorder="1" applyAlignment="1" applyProtection="1"/>
    <xf numFmtId="43" fontId="5" fillId="0" borderId="6" xfId="0" applyNumberFormat="1" applyFont="1" applyFill="1" applyBorder="1" applyAlignment="1"/>
    <xf numFmtId="0" fontId="9" fillId="0" borderId="0" xfId="0" applyFont="1" applyFill="1" applyBorder="1" applyAlignment="1"/>
    <xf numFmtId="165" fontId="4" fillId="0" borderId="0" xfId="6" applyNumberFormat="1" applyFont="1" applyFill="1" applyBorder="1" applyAlignment="1" applyProtection="1">
      <alignment horizontal="center"/>
    </xf>
    <xf numFmtId="43" fontId="11" fillId="0" borderId="0" xfId="3" applyFont="1" applyFill="1" applyBorder="1" applyAlignment="1" applyProtection="1">
      <alignment horizontal="right"/>
    </xf>
    <xf numFmtId="43" fontId="7" fillId="0" borderId="0" xfId="3" applyFont="1" applyFill="1" applyBorder="1" applyAlignment="1" applyProtection="1">
      <alignment horizontal="right"/>
    </xf>
    <xf numFmtId="43" fontId="8" fillId="0" borderId="0" xfId="3" applyFont="1" applyFill="1" applyBorder="1" applyAlignment="1" applyProtection="1">
      <alignment horizontal="right"/>
    </xf>
    <xf numFmtId="43" fontId="7" fillId="0" borderId="7" xfId="3" applyFont="1" applyFill="1" applyBorder="1" applyAlignment="1" applyProtection="1">
      <alignment horizontal="right"/>
    </xf>
    <xf numFmtId="43" fontId="6" fillId="0" borderId="0" xfId="3" applyFont="1" applyFill="1" applyBorder="1" applyAlignment="1" applyProtection="1">
      <alignment horizontal="right"/>
    </xf>
    <xf numFmtId="43" fontId="4" fillId="0" borderId="0" xfId="6" applyNumberFormat="1" applyFont="1" applyFill="1" applyBorder="1" applyAlignment="1" applyProtection="1">
      <alignment horizontal="center"/>
    </xf>
    <xf numFmtId="43" fontId="12" fillId="0" borderId="0" xfId="4" applyFont="1" applyFill="1" applyBorder="1" applyAlignment="1" applyProtection="1"/>
    <xf numFmtId="0" fontId="7" fillId="0" borderId="7" xfId="0" applyFont="1" applyFill="1" applyBorder="1" applyAlignment="1"/>
    <xf numFmtId="0" fontId="4" fillId="0" borderId="0" xfId="0" applyFont="1" applyFill="1" applyBorder="1" applyAlignment="1">
      <alignment horizontal="center"/>
    </xf>
    <xf numFmtId="0" fontId="1" fillId="0" borderId="0" xfId="0" applyFont="1" applyFill="1" applyBorder="1" applyAlignment="1"/>
    <xf numFmtId="0" fontId="9" fillId="0" borderId="6" xfId="0" applyFont="1" applyFill="1" applyBorder="1" applyAlignment="1"/>
    <xf numFmtId="43" fontId="9" fillId="0" borderId="0" xfId="1" applyFont="1" applyFill="1" applyBorder="1" applyAlignment="1" applyProtection="1"/>
    <xf numFmtId="43" fontId="9" fillId="0" borderId="0" xfId="0" applyNumberFormat="1" applyFont="1" applyFill="1" applyBorder="1" applyAlignment="1"/>
    <xf numFmtId="43" fontId="6" fillId="0" borderId="7" xfId="0" applyNumberFormat="1" applyFont="1" applyFill="1" applyBorder="1" applyAlignment="1"/>
    <xf numFmtId="43" fontId="1" fillId="0" borderId="0" xfId="0" applyNumberFormat="1" applyFont="1" applyFill="1" applyBorder="1" applyAlignment="1"/>
    <xf numFmtId="43" fontId="4" fillId="0" borderId="0" xfId="0" applyNumberFormat="1" applyFont="1" applyFill="1" applyBorder="1" applyAlignment="1"/>
    <xf numFmtId="43" fontId="8" fillId="0" borderId="0" xfId="3" applyNumberFormat="1" applyFont="1" applyFill="1" applyBorder="1" applyAlignment="1" applyProtection="1"/>
    <xf numFmtId="43" fontId="8" fillId="0" borderId="0" xfId="4" applyFont="1" applyFill="1" applyBorder="1" applyAlignment="1" applyProtection="1"/>
    <xf numFmtId="43" fontId="7" fillId="0" borderId="7" xfId="4" applyNumberFormat="1" applyFont="1" applyFill="1" applyBorder="1" applyAlignment="1" applyProtection="1"/>
    <xf numFmtId="43" fontId="6" fillId="0" borderId="0" xfId="4" applyNumberFormat="1" applyFont="1" applyFill="1" applyBorder="1" applyAlignment="1" applyProtection="1"/>
    <xf numFmtId="43" fontId="7" fillId="0" borderId="7" xfId="4" applyFont="1" applyFill="1" applyBorder="1" applyAlignment="1" applyProtection="1"/>
    <xf numFmtId="43" fontId="7" fillId="0" borderId="0" xfId="4" applyFont="1" applyFill="1" applyBorder="1" applyAlignment="1" applyProtection="1"/>
    <xf numFmtId="43" fontId="11" fillId="0" borderId="0" xfId="0" applyNumberFormat="1" applyFont="1" applyFill="1" applyBorder="1" applyAlignment="1"/>
    <xf numFmtId="43" fontId="7" fillId="0" borderId="0" xfId="4" applyFont="1" applyFill="1" applyBorder="1" applyAlignment="1" applyProtection="1">
      <alignment horizontal="center"/>
    </xf>
    <xf numFmtId="43" fontId="8" fillId="0" borderId="0" xfId="4" applyFont="1" applyFill="1" applyBorder="1" applyAlignment="1" applyProtection="1">
      <alignment horizontal="center"/>
    </xf>
    <xf numFmtId="43" fontId="8" fillId="0" borderId="0" xfId="1" applyFont="1" applyFill="1" applyBorder="1" applyAlignment="1" applyProtection="1">
      <alignment horizontal="center"/>
    </xf>
    <xf numFmtId="43" fontId="7" fillId="0" borderId="7" xfId="4" applyFont="1" applyFill="1" applyBorder="1" applyAlignment="1" applyProtection="1">
      <alignment horizontal="center"/>
    </xf>
    <xf numFmtId="43" fontId="6" fillId="0" borderId="0" xfId="4" applyFont="1" applyFill="1" applyBorder="1" applyAlignment="1" applyProtection="1">
      <alignment horizontal="center"/>
    </xf>
    <xf numFmtId="0" fontId="5" fillId="0" borderId="1" xfId="0" applyFont="1" applyFill="1" applyBorder="1" applyAlignment="1"/>
    <xf numFmtId="0" fontId="5" fillId="0" borderId="8" xfId="0" applyFont="1" applyFill="1" applyBorder="1" applyAlignment="1"/>
    <xf numFmtId="43" fontId="5" fillId="0" borderId="1" xfId="0" applyNumberFormat="1" applyFont="1" applyFill="1" applyBorder="1" applyAlignment="1"/>
    <xf numFmtId="43" fontId="5" fillId="0" borderId="9" xfId="3" applyNumberFormat="1" applyFont="1" applyFill="1" applyBorder="1" applyAlignment="1" applyProtection="1"/>
    <xf numFmtId="0" fontId="8" fillId="0" borderId="6" xfId="0" applyFont="1" applyFill="1" applyBorder="1" applyAlignment="1">
      <alignment horizontal="right"/>
    </xf>
    <xf numFmtId="166" fontId="1" fillId="0" borderId="0" xfId="0" applyNumberFormat="1" applyFont="1" applyFill="1" applyAlignment="1"/>
    <xf numFmtId="0" fontId="8" fillId="0" borderId="8" xfId="0" applyFont="1" applyFill="1" applyBorder="1" applyAlignment="1">
      <alignment horizontal="center"/>
    </xf>
    <xf numFmtId="0" fontId="8" fillId="0" borderId="1" xfId="0" applyFont="1" applyFill="1" applyBorder="1" applyAlignment="1"/>
    <xf numFmtId="0" fontId="7" fillId="0" borderId="1" xfId="0" applyFont="1" applyFill="1" applyBorder="1" applyAlignment="1"/>
    <xf numFmtId="0" fontId="7" fillId="0" borderId="9" xfId="0" applyFont="1" applyFill="1" applyBorder="1" applyAlignment="1"/>
    <xf numFmtId="0" fontId="8" fillId="0" borderId="3" xfId="0" applyFont="1" applyFill="1" applyBorder="1" applyAlignment="1">
      <alignment horizontal="center"/>
    </xf>
    <xf numFmtId="0" fontId="8" fillId="0" borderId="4" xfId="0" applyFont="1" applyFill="1" applyBorder="1" applyAlignment="1"/>
    <xf numFmtId="43" fontId="4" fillId="0" borderId="4" xfId="0" applyNumberFormat="1" applyFont="1" applyFill="1" applyBorder="1" applyAlignment="1"/>
    <xf numFmtId="43" fontId="4" fillId="0" borderId="5" xfId="0" applyNumberFormat="1" applyFont="1" applyFill="1" applyBorder="1" applyAlignment="1"/>
    <xf numFmtId="9" fontId="4" fillId="0" borderId="0" xfId="6" applyFont="1" applyFill="1" applyBorder="1" applyAlignment="1" applyProtection="1"/>
    <xf numFmtId="9" fontId="4" fillId="0" borderId="7" xfId="6" applyFont="1" applyFill="1" applyBorder="1" applyAlignment="1" applyProtection="1"/>
    <xf numFmtId="43" fontId="4" fillId="0" borderId="0" xfId="3" applyFont="1" applyFill="1" applyBorder="1" applyAlignment="1" applyProtection="1"/>
    <xf numFmtId="43" fontId="4" fillId="0" borderId="7" xfId="3" applyFont="1" applyFill="1" applyBorder="1" applyAlignment="1" applyProtection="1"/>
    <xf numFmtId="49" fontId="8" fillId="0" borderId="0" xfId="0" applyNumberFormat="1" applyFont="1" applyFill="1" applyBorder="1" applyAlignment="1"/>
    <xf numFmtId="49" fontId="5" fillId="0" borderId="0" xfId="0" applyNumberFormat="1" applyFont="1" applyFill="1" applyBorder="1" applyAlignment="1"/>
    <xf numFmtId="164" fontId="4" fillId="0" borderId="0" xfId="4" applyNumberFormat="1" applyFont="1" applyFill="1" applyBorder="1" applyAlignment="1" applyProtection="1"/>
    <xf numFmtId="164" fontId="5" fillId="0" borderId="0" xfId="4" applyNumberFormat="1" applyFont="1" applyFill="1" applyBorder="1" applyAlignment="1" applyProtection="1"/>
    <xf numFmtId="164" fontId="4" fillId="0" borderId="7" xfId="4" applyNumberFormat="1" applyFont="1" applyFill="1" applyBorder="1" applyAlignment="1" applyProtection="1"/>
    <xf numFmtId="164" fontId="6" fillId="0" borderId="0" xfId="4" applyNumberFormat="1" applyFont="1" applyFill="1" applyBorder="1" applyAlignment="1" applyProtection="1"/>
    <xf numFmtId="10" fontId="4" fillId="0" borderId="0" xfId="0" applyNumberFormat="1" applyFont="1" applyFill="1" applyBorder="1" applyAlignment="1"/>
    <xf numFmtId="10" fontId="5" fillId="0" borderId="0" xfId="0" applyNumberFormat="1" applyFont="1" applyFill="1" applyBorder="1" applyAlignment="1"/>
    <xf numFmtId="10" fontId="4" fillId="0" borderId="7" xfId="0" applyNumberFormat="1" applyFont="1" applyFill="1" applyBorder="1" applyAlignment="1"/>
    <xf numFmtId="10" fontId="6" fillId="0" borderId="0" xfId="0" applyNumberFormat="1" applyFont="1" applyFill="1" applyBorder="1" applyAlignment="1"/>
    <xf numFmtId="49" fontId="4" fillId="0" borderId="0" xfId="0" applyNumberFormat="1" applyFont="1" applyFill="1" applyBorder="1" applyAlignment="1"/>
    <xf numFmtId="10" fontId="9" fillId="0" borderId="0" xfId="0" applyNumberFormat="1" applyFont="1" applyFill="1" applyBorder="1" applyAlignment="1"/>
    <xf numFmtId="0" fontId="5" fillId="0" borderId="0" xfId="0" applyFont="1" applyFill="1" applyBorder="1" applyAlignment="1">
      <alignment horizontal="left" vertical="top" wrapText="1"/>
    </xf>
    <xf numFmtId="9" fontId="4" fillId="0" borderId="0" xfId="7" applyFont="1" applyFill="1" applyBorder="1" applyAlignment="1" applyProtection="1"/>
    <xf numFmtId="9" fontId="5" fillId="0" borderId="0" xfId="7" applyFont="1" applyFill="1" applyBorder="1" applyAlignment="1" applyProtection="1"/>
    <xf numFmtId="9" fontId="4" fillId="0" borderId="7" xfId="7" applyFont="1" applyFill="1" applyBorder="1" applyAlignment="1" applyProtection="1"/>
    <xf numFmtId="9" fontId="6" fillId="0" borderId="0" xfId="7" applyFont="1" applyFill="1" applyBorder="1" applyAlignment="1" applyProtection="1"/>
    <xf numFmtId="49" fontId="8" fillId="0" borderId="1" xfId="0" applyNumberFormat="1" applyFont="1" applyFill="1" applyBorder="1" applyAlignment="1"/>
    <xf numFmtId="49" fontId="5" fillId="0" borderId="1" xfId="0" applyNumberFormat="1" applyFont="1" applyFill="1" applyBorder="1" applyAlignment="1"/>
    <xf numFmtId="10" fontId="4" fillId="0" borderId="1" xfId="0" applyNumberFormat="1" applyFont="1" applyFill="1" applyBorder="1" applyAlignment="1"/>
    <xf numFmtId="10" fontId="5" fillId="0" borderId="1" xfId="0" applyNumberFormat="1" applyFont="1" applyFill="1" applyBorder="1" applyAlignment="1"/>
    <xf numFmtId="10" fontId="4" fillId="0" borderId="9" xfId="0" applyNumberFormat="1" applyFont="1" applyFill="1" applyBorder="1" applyAlignment="1"/>
    <xf numFmtId="43" fontId="4" fillId="0" borderId="14" xfId="3" applyFont="1" applyFill="1" applyBorder="1" applyAlignment="1" applyProtection="1"/>
    <xf numFmtId="0" fontId="4" fillId="0" borderId="0" xfId="0" applyFont="1" applyFill="1" applyAlignment="1"/>
    <xf numFmtId="49" fontId="7" fillId="0" borderId="4" xfId="0" applyNumberFormat="1" applyFont="1" applyFill="1" applyBorder="1" applyAlignment="1"/>
    <xf numFmtId="49" fontId="4" fillId="0" borderId="4" xfId="0" applyNumberFormat="1" applyFont="1" applyFill="1" applyBorder="1" applyAlignment="1"/>
    <xf numFmtId="43" fontId="4" fillId="0" borderId="5" xfId="3" applyFont="1" applyFill="1" applyBorder="1" applyAlignment="1" applyProtection="1"/>
    <xf numFmtId="49" fontId="7" fillId="0" borderId="0" xfId="0" applyNumberFormat="1" applyFont="1" applyFill="1" applyBorder="1" applyAlignment="1"/>
    <xf numFmtId="164" fontId="1" fillId="0" borderId="7" xfId="1" applyNumberFormat="1" applyBorder="1" applyAlignment="1">
      <alignment horizontal="center" vertical="top"/>
      <protection locked="0"/>
    </xf>
    <xf numFmtId="43" fontId="4" fillId="0" borderId="0" xfId="1" applyFont="1" applyFill="1" applyBorder="1" applyAlignment="1" applyProtection="1"/>
    <xf numFmtId="0" fontId="5" fillId="0" borderId="8" xfId="0" applyFont="1" applyFill="1" applyBorder="1" applyAlignment="1">
      <alignment horizontal="center"/>
    </xf>
    <xf numFmtId="49" fontId="9" fillId="0" borderId="1" xfId="0" applyNumberFormat="1" applyFont="1" applyFill="1" applyBorder="1" applyAlignment="1"/>
    <xf numFmtId="43" fontId="4" fillId="0" borderId="9" xfId="3" applyFont="1" applyFill="1" applyBorder="1" applyAlignment="1" applyProtection="1"/>
    <xf numFmtId="49" fontId="9" fillId="0" borderId="0" xfId="0" applyNumberFormat="1" applyFont="1" applyFill="1" applyBorder="1" applyAlignment="1"/>
    <xf numFmtId="0" fontId="9" fillId="0" borderId="0" xfId="0" applyFont="1" applyFill="1" applyBorder="1" applyAlignment="1">
      <alignment horizontal="center"/>
    </xf>
    <xf numFmtId="0" fontId="9" fillId="0" borderId="3" xfId="0" applyFont="1" applyFill="1" applyBorder="1" applyAlignment="1">
      <alignment horizontal="center"/>
    </xf>
    <xf numFmtId="0" fontId="13" fillId="0" borderId="4" xfId="0" applyFont="1" applyFill="1" applyBorder="1" applyAlignment="1"/>
    <xf numFmtId="0" fontId="14" fillId="0" borderId="4" xfId="0" applyFont="1" applyFill="1" applyBorder="1" applyAlignment="1"/>
    <xf numFmtId="0" fontId="14" fillId="0" borderId="5" xfId="0" applyFont="1" applyFill="1" applyBorder="1" applyAlignment="1"/>
    <xf numFmtId="0" fontId="13" fillId="0" borderId="0" xfId="0" applyFont="1" applyFill="1" applyBorder="1" applyAlignment="1"/>
    <xf numFmtId="0" fontId="5" fillId="0" borderId="0" xfId="0" applyFont="1" applyFill="1" applyBorder="1" applyAlignment="1">
      <alignment vertical="top" wrapText="1"/>
    </xf>
    <xf numFmtId="0" fontId="5" fillId="0" borderId="15" xfId="0" applyFont="1" applyFill="1" applyBorder="1" applyAlignment="1">
      <alignment vertical="top" wrapText="1"/>
    </xf>
    <xf numFmtId="0" fontId="9" fillId="0" borderId="6" xfId="0" applyFont="1" applyFill="1" applyBorder="1" applyAlignment="1">
      <alignment horizontal="center" vertical="top"/>
    </xf>
    <xf numFmtId="0" fontId="9" fillId="0" borderId="0" xfId="0" applyFont="1" applyFill="1" applyBorder="1" applyAlignment="1">
      <alignment horizontal="justify" vertical="top"/>
    </xf>
    <xf numFmtId="0" fontId="5" fillId="0" borderId="0" xfId="0" applyFont="1" applyFill="1" applyBorder="1" applyAlignment="1">
      <alignment horizontal="left" vertical="top"/>
    </xf>
    <xf numFmtId="0" fontId="9" fillId="0" borderId="0" xfId="0" applyFont="1" applyFill="1" applyBorder="1" applyAlignment="1">
      <alignment horizontal="justify" vertical="top" wrapText="1"/>
    </xf>
    <xf numFmtId="0" fontId="9" fillId="0" borderId="0"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9" fillId="0" borderId="6" xfId="0" applyFont="1" applyFill="1" applyBorder="1" applyAlignment="1">
      <alignment horizontal="center"/>
    </xf>
    <xf numFmtId="0" fontId="4" fillId="0" borderId="15" xfId="0" applyFont="1" applyFill="1" applyBorder="1" applyAlignment="1"/>
    <xf numFmtId="0" fontId="6" fillId="0" borderId="6" xfId="0" applyFont="1" applyFill="1" applyBorder="1" applyAlignment="1">
      <alignment horizontal="left"/>
    </xf>
    <xf numFmtId="0" fontId="4" fillId="0" borderId="15" xfId="0" applyFont="1" applyFill="1" applyBorder="1" applyAlignment="1">
      <alignment horizontal="center"/>
    </xf>
    <xf numFmtId="0" fontId="9" fillId="0" borderId="8" xfId="0" applyFont="1" applyFill="1" applyBorder="1" applyAlignment="1">
      <alignment horizontal="center" vertical="top"/>
    </xf>
    <xf numFmtId="0" fontId="9" fillId="0" borderId="1" xfId="0" applyFont="1" applyFill="1" applyBorder="1" applyAlignment="1"/>
    <xf numFmtId="0" fontId="4" fillId="0" borderId="9" xfId="0" applyFont="1" applyFill="1" applyBorder="1" applyAlignment="1"/>
    <xf numFmtId="0" fontId="5" fillId="0" borderId="16" xfId="0" applyFont="1" applyFill="1" applyBorder="1" applyAlignment="1"/>
    <xf numFmtId="0" fontId="4" fillId="0" borderId="17" xfId="0" applyFont="1" applyFill="1" applyBorder="1" applyAlignment="1"/>
    <xf numFmtId="0" fontId="12" fillId="0" borderId="0" xfId="0" applyFont="1" applyFill="1" applyBorder="1" applyAlignment="1">
      <alignment horizontal="center" vertical="top"/>
    </xf>
    <xf numFmtId="0" fontId="12" fillId="0" borderId="0" xfId="0" applyFont="1" applyFill="1" applyBorder="1" applyAlignment="1"/>
    <xf numFmtId="0" fontId="11" fillId="0" borderId="0" xfId="0" applyFont="1" applyFill="1" applyBorder="1" applyAlignment="1"/>
    <xf numFmtId="0" fontId="1" fillId="0" borderId="0" xfId="0" applyFont="1" applyFill="1" applyBorder="1" applyAlignment="1">
      <alignment horizontal="center" vertical="top"/>
    </xf>
    <xf numFmtId="0" fontId="1" fillId="0" borderId="0" xfId="0" applyFont="1" applyFill="1" applyBorder="1" applyAlignment="1">
      <alignment horizontal="center"/>
    </xf>
    <xf numFmtId="0" fontId="1" fillId="0" borderId="1" xfId="0" applyFont="1" applyFill="1" applyBorder="1" applyAlignment="1">
      <alignment horizontal="center"/>
    </xf>
    <xf numFmtId="0" fontId="2" fillId="0" borderId="0" xfId="0" applyFont="1" applyFill="1" applyAlignment="1"/>
    <xf numFmtId="0" fontId="1" fillId="0" borderId="0" xfId="0" applyFont="1" applyFill="1" applyAlignment="1">
      <alignment wrapText="1"/>
    </xf>
    <xf numFmtId="0" fontId="1" fillId="0" borderId="3" xfId="0" applyFont="1" applyFill="1" applyBorder="1" applyAlignment="1"/>
    <xf numFmtId="0" fontId="3" fillId="0" borderId="5" xfId="0" applyFont="1" applyFill="1" applyBorder="1" applyAlignment="1"/>
    <xf numFmtId="0" fontId="9" fillId="0" borderId="3" xfId="0" applyFont="1" applyFill="1" applyBorder="1" applyAlignment="1"/>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1" fillId="0" borderId="6" xfId="0" applyFont="1" applyFill="1" applyBorder="1" applyAlignment="1"/>
    <xf numFmtId="0" fontId="3" fillId="0" borderId="7" xfId="0" applyFont="1" applyFill="1" applyBorder="1" applyAlignment="1"/>
    <xf numFmtId="0" fontId="6" fillId="0" borderId="6" xfId="0" applyFont="1" applyFill="1" applyBorder="1" applyAlignment="1">
      <alignment horizontal="center"/>
    </xf>
    <xf numFmtId="0" fontId="6" fillId="0" borderId="7" xfId="0" applyFont="1" applyFill="1" applyBorder="1" applyAlignment="1">
      <alignment horizontal="right"/>
    </xf>
    <xf numFmtId="0" fontId="6" fillId="0" borderId="12" xfId="0" applyFont="1" applyFill="1" applyBorder="1" applyAlignment="1">
      <alignment horizontal="center" vertical="top" wrapText="1"/>
    </xf>
    <xf numFmtId="0" fontId="1" fillId="0" borderId="6" xfId="0" applyFont="1" applyFill="1" applyBorder="1" applyAlignment="1">
      <alignment vertical="top"/>
    </xf>
    <xf numFmtId="49" fontId="4" fillId="0" borderId="5" xfId="0" applyNumberFormat="1" applyFont="1" applyFill="1" applyBorder="1" applyAlignment="1">
      <alignment horizontal="center" vertical="top" wrapText="1"/>
    </xf>
    <xf numFmtId="49" fontId="6" fillId="0" borderId="5" xfId="0" applyNumberFormat="1" applyFont="1" applyFill="1" applyBorder="1" applyAlignment="1">
      <alignment horizontal="center" wrapText="1"/>
    </xf>
    <xf numFmtId="0" fontId="4" fillId="0" borderId="8" xfId="0" applyFont="1" applyFill="1" applyBorder="1" applyAlignment="1">
      <alignment vertical="top"/>
    </xf>
    <xf numFmtId="0" fontId="9" fillId="0" borderId="13" xfId="0" applyFont="1" applyFill="1" applyBorder="1" applyAlignment="1"/>
    <xf numFmtId="0" fontId="6" fillId="0" borderId="13" xfId="0" applyFont="1" applyFill="1" applyBorder="1" applyAlignment="1">
      <alignment vertical="top"/>
    </xf>
    <xf numFmtId="49" fontId="6" fillId="0" borderId="12" xfId="2" applyNumberFormat="1" applyFont="1" applyFill="1" applyBorder="1" applyAlignment="1" applyProtection="1">
      <alignment horizontal="center" wrapText="1"/>
    </xf>
    <xf numFmtId="49" fontId="9" fillId="0" borderId="12" xfId="2" applyNumberFormat="1" applyFont="1" applyFill="1" applyBorder="1" applyAlignment="1" applyProtection="1">
      <alignment horizontal="center" wrapText="1"/>
    </xf>
    <xf numFmtId="49" fontId="6" fillId="0" borderId="12"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0" fontId="4" fillId="0" borderId="3" xfId="0" applyFont="1" applyFill="1" applyBorder="1" applyAlignment="1">
      <alignment horizontal="center"/>
    </xf>
    <xf numFmtId="43" fontId="9" fillId="0" borderId="0" xfId="3" applyFont="1" applyFill="1" applyBorder="1" applyAlignment="1" applyProtection="1"/>
    <xf numFmtId="43" fontId="6" fillId="0" borderId="7" xfId="3" applyFont="1" applyFill="1" applyBorder="1" applyAlignment="1" applyProtection="1"/>
    <xf numFmtId="164" fontId="3" fillId="0" borderId="6" xfId="4" applyNumberFormat="1" applyFont="1" applyFill="1" applyBorder="1" applyAlignment="1" applyProtection="1">
      <alignment horizontal="center" vertical="center"/>
    </xf>
    <xf numFmtId="43" fontId="3" fillId="0" borderId="6" xfId="4" applyFont="1" applyFill="1" applyBorder="1" applyAlignment="1" applyProtection="1"/>
    <xf numFmtId="43" fontId="3" fillId="0" borderId="0" xfId="4" applyFont="1" applyFill="1" applyBorder="1" applyAlignment="1" applyProtection="1"/>
    <xf numFmtId="43" fontId="15" fillId="0" borderId="0" xfId="4" applyFont="1" applyFill="1" applyBorder="1" applyAlignment="1" applyProtection="1"/>
    <xf numFmtId="43" fontId="3" fillId="0" borderId="7" xfId="4" applyFont="1" applyFill="1" applyBorder="1" applyAlignment="1" applyProtection="1"/>
    <xf numFmtId="164" fontId="3" fillId="0" borderId="6" xfId="4" applyNumberFormat="1" applyFont="1" applyFill="1" applyBorder="1" applyAlignment="1" applyProtection="1">
      <alignment horizontal="center"/>
    </xf>
    <xf numFmtId="43" fontId="15" fillId="0" borderId="6" xfId="4" applyFont="1" applyFill="1" applyBorder="1" applyAlignment="1" applyProtection="1"/>
    <xf numFmtId="0" fontId="6" fillId="0" borderId="0" xfId="0" applyFont="1" applyFill="1" applyBorder="1" applyAlignment="1">
      <alignment horizontal="left"/>
    </xf>
    <xf numFmtId="43" fontId="6" fillId="0" borderId="0" xfId="3" applyNumberFormat="1" applyFont="1" applyFill="1" applyBorder="1" applyAlignment="1" applyProtection="1">
      <alignment horizontal="right"/>
    </xf>
    <xf numFmtId="43" fontId="9" fillId="0" borderId="0" xfId="3" applyNumberFormat="1" applyFont="1" applyFill="1" applyBorder="1" applyAlignment="1" applyProtection="1">
      <alignment horizontal="right"/>
    </xf>
    <xf numFmtId="43" fontId="9" fillId="0" borderId="0" xfId="1" applyFont="1" applyFill="1" applyBorder="1" applyAlignment="1" applyProtection="1">
      <alignment horizontal="right"/>
    </xf>
    <xf numFmtId="43" fontId="6" fillId="0" borderId="7" xfId="4" applyFont="1" applyFill="1" applyBorder="1" applyAlignment="1" applyProtection="1">
      <alignment horizontal="right"/>
    </xf>
    <xf numFmtId="43" fontId="9" fillId="0" borderId="0" xfId="4" applyFont="1" applyFill="1" applyBorder="1" applyAlignment="1" applyProtection="1">
      <alignment horizontal="right"/>
    </xf>
    <xf numFmtId="43" fontId="15" fillId="0" borderId="0" xfId="5" applyFont="1" applyFill="1" applyBorder="1" applyAlignment="1" applyProtection="1"/>
    <xf numFmtId="9" fontId="15" fillId="0" borderId="6" xfId="6" applyFont="1" applyFill="1" applyBorder="1" applyAlignment="1" applyProtection="1">
      <alignment horizontal="center"/>
    </xf>
    <xf numFmtId="9" fontId="3" fillId="0" borderId="6" xfId="6" applyFont="1" applyFill="1" applyBorder="1" applyAlignment="1" applyProtection="1">
      <alignment horizontal="center"/>
    </xf>
    <xf numFmtId="43" fontId="15" fillId="0" borderId="6" xfId="0" applyNumberFormat="1" applyFont="1" applyFill="1" applyBorder="1" applyAlignment="1"/>
    <xf numFmtId="0" fontId="15" fillId="0" borderId="0" xfId="0" applyFont="1" applyFill="1" applyBorder="1" applyAlignment="1"/>
    <xf numFmtId="0" fontId="15" fillId="0" borderId="6" xfId="0" applyFont="1" applyFill="1" applyBorder="1" applyAlignment="1"/>
    <xf numFmtId="10" fontId="3" fillId="0" borderId="0" xfId="6" applyNumberFormat="1" applyFont="1" applyFill="1" applyBorder="1" applyAlignment="1" applyProtection="1"/>
    <xf numFmtId="10" fontId="3" fillId="0" borderId="7" xfId="6" applyNumberFormat="1" applyFont="1" applyFill="1" applyBorder="1" applyAlignment="1" applyProtection="1"/>
    <xf numFmtId="43" fontId="1" fillId="0" borderId="6" xfId="0" applyNumberFormat="1" applyFont="1" applyFill="1" applyBorder="1" applyAlignment="1"/>
    <xf numFmtId="43" fontId="15" fillId="0" borderId="0" xfId="0" applyNumberFormat="1" applyFont="1" applyFill="1" applyBorder="1" applyAlignment="1"/>
    <xf numFmtId="165" fontId="3" fillId="0" borderId="6" xfId="6" applyNumberFormat="1" applyFont="1" applyFill="1" applyBorder="1" applyAlignment="1" applyProtection="1">
      <alignment horizontal="center"/>
    </xf>
    <xf numFmtId="43" fontId="9" fillId="0" borderId="0" xfId="3" applyFont="1" applyFill="1" applyBorder="1" applyAlignment="1" applyProtection="1">
      <alignment horizontal="right"/>
    </xf>
    <xf numFmtId="43" fontId="6" fillId="0" borderId="7" xfId="3" applyFont="1" applyFill="1" applyBorder="1" applyAlignment="1" applyProtection="1">
      <alignment horizontal="right"/>
    </xf>
    <xf numFmtId="43" fontId="3" fillId="0" borderId="6" xfId="6" applyNumberFormat="1" applyFont="1" applyFill="1" applyBorder="1" applyAlignment="1" applyProtection="1">
      <alignment horizontal="center"/>
    </xf>
    <xf numFmtId="0" fontId="3" fillId="0" borderId="6" xfId="0" applyFont="1" applyFill="1" applyBorder="1" applyAlignment="1">
      <alignment horizontal="right"/>
    </xf>
    <xf numFmtId="43" fontId="15" fillId="0" borderId="0" xfId="1" applyFont="1" applyFill="1" applyBorder="1" applyAlignment="1" applyProtection="1"/>
    <xf numFmtId="43" fontId="3" fillId="0" borderId="7" xfId="0" applyNumberFormat="1" applyFont="1" applyFill="1" applyBorder="1" applyAlignment="1"/>
    <xf numFmtId="43" fontId="3" fillId="0" borderId="6" xfId="0" applyNumberFormat="1" applyFont="1" applyFill="1" applyBorder="1" applyAlignment="1"/>
    <xf numFmtId="43" fontId="9" fillId="0" borderId="0" xfId="3" applyNumberFormat="1" applyFont="1" applyFill="1" applyBorder="1" applyAlignment="1" applyProtection="1"/>
    <xf numFmtId="43" fontId="6" fillId="0" borderId="7" xfId="4" applyNumberFormat="1" applyFont="1" applyFill="1" applyBorder="1" applyAlignment="1" applyProtection="1"/>
    <xf numFmtId="0" fontId="1" fillId="0" borderId="8" xfId="0" applyFont="1" applyFill="1" applyBorder="1" applyAlignment="1"/>
    <xf numFmtId="0" fontId="9" fillId="0" borderId="8" xfId="0" applyFont="1" applyFill="1" applyBorder="1" applyAlignment="1">
      <alignment horizontal="center"/>
    </xf>
    <xf numFmtId="43" fontId="6" fillId="0" borderId="1" xfId="4" applyFont="1" applyFill="1" applyBorder="1" applyAlignment="1" applyProtection="1">
      <alignment horizontal="center"/>
    </xf>
    <xf numFmtId="43" fontId="9" fillId="0" borderId="1" xfId="4" applyFont="1" applyFill="1" applyBorder="1" applyAlignment="1" applyProtection="1">
      <alignment horizontal="center"/>
    </xf>
    <xf numFmtId="43" fontId="9" fillId="0" borderId="1" xfId="1" applyFont="1" applyFill="1" applyBorder="1" applyAlignment="1" applyProtection="1">
      <alignment horizontal="center"/>
    </xf>
    <xf numFmtId="43" fontId="6" fillId="0" borderId="9" xfId="4" applyFont="1" applyFill="1" applyBorder="1" applyAlignment="1" applyProtection="1">
      <alignment horizontal="center"/>
    </xf>
    <xf numFmtId="0" fontId="9" fillId="0" borderId="8" xfId="0" applyFont="1" applyFill="1" applyBorder="1" applyAlignment="1"/>
    <xf numFmtId="43" fontId="9" fillId="0" borderId="1" xfId="0" applyNumberFormat="1" applyFont="1" applyFill="1" applyBorder="1" applyAlignment="1"/>
    <xf numFmtId="43" fontId="9" fillId="0" borderId="9" xfId="3" applyNumberFormat="1" applyFont="1" applyFill="1" applyBorder="1" applyAlignment="1" applyProtection="1"/>
    <xf numFmtId="43" fontId="5" fillId="0" borderId="0" xfId="1" applyFont="1" applyFill="1" applyBorder="1" applyAlignment="1" applyProtection="1"/>
    <xf numFmtId="0" fontId="6" fillId="0" borderId="4" xfId="0" applyFont="1" applyFill="1" applyBorder="1" applyAlignment="1"/>
    <xf numFmtId="0" fontId="9" fillId="0" borderId="4" xfId="0" applyFont="1" applyFill="1" applyBorder="1" applyAlignment="1"/>
    <xf numFmtId="43" fontId="9" fillId="0" borderId="4" xfId="0" applyNumberFormat="1" applyFont="1" applyFill="1" applyBorder="1" applyAlignment="1"/>
    <xf numFmtId="0" fontId="9" fillId="0" borderId="6" xfId="0" applyFont="1" applyFill="1" applyBorder="1" applyAlignment="1">
      <alignment horizontal="right"/>
    </xf>
    <xf numFmtId="0" fontId="5" fillId="0" borderId="3" xfId="0" applyFont="1" applyFill="1" applyBorder="1" applyAlignment="1">
      <alignment horizontal="center"/>
    </xf>
    <xf numFmtId="0" fontId="4" fillId="0" borderId="6" xfId="0" applyFont="1" applyFill="1" applyBorder="1" applyAlignment="1">
      <alignment horizontal="center"/>
    </xf>
    <xf numFmtId="0" fontId="5" fillId="0" borderId="6" xfId="0" applyFont="1" applyFill="1" applyBorder="1" applyAlignment="1">
      <alignment horizontal="center"/>
    </xf>
    <xf numFmtId="164" fontId="9" fillId="0" borderId="0" xfId="4" applyNumberFormat="1" applyFont="1" applyFill="1" applyBorder="1" applyAlignment="1" applyProtection="1"/>
    <xf numFmtId="164" fontId="6" fillId="0" borderId="7" xfId="4" applyNumberFormat="1" applyFont="1" applyFill="1" applyBorder="1" applyAlignment="1" applyProtection="1"/>
    <xf numFmtId="10" fontId="6" fillId="0" borderId="7" xfId="0" applyNumberFormat="1" applyFont="1" applyFill="1" applyBorder="1" applyAlignment="1"/>
    <xf numFmtId="49" fontId="6" fillId="0" borderId="0" xfId="0" applyNumberFormat="1" applyFont="1" applyFill="1" applyBorder="1" applyAlignment="1"/>
    <xf numFmtId="9" fontId="9" fillId="0" borderId="0" xfId="7" applyFont="1" applyFill="1" applyBorder="1" applyAlignment="1" applyProtection="1"/>
    <xf numFmtId="9" fontId="6" fillId="0" borderId="7" xfId="7" applyFont="1" applyFill="1" applyBorder="1" applyAlignment="1" applyProtection="1"/>
    <xf numFmtId="10" fontId="6" fillId="0" borderId="1" xfId="0" applyNumberFormat="1" applyFont="1" applyFill="1" applyBorder="1" applyAlignment="1"/>
    <xf numFmtId="10" fontId="9" fillId="0" borderId="1" xfId="0" applyNumberFormat="1" applyFont="1" applyFill="1" applyBorder="1" applyAlignment="1"/>
    <xf numFmtId="10" fontId="6" fillId="0" borderId="9" xfId="0" applyNumberFormat="1" applyFont="1" applyFill="1" applyBorder="1" applyAlignment="1"/>
    <xf numFmtId="43" fontId="6" fillId="0" borderId="14" xfId="3" applyFont="1" applyFill="1" applyBorder="1" applyAlignment="1" applyProtection="1"/>
    <xf numFmtId="49" fontId="6" fillId="0" borderId="4" xfId="0" applyNumberFormat="1" applyFont="1" applyFill="1" applyBorder="1" applyAlignment="1"/>
    <xf numFmtId="43" fontId="6" fillId="0" borderId="5" xfId="3" applyFont="1" applyFill="1" applyBorder="1" applyAlignment="1" applyProtection="1"/>
    <xf numFmtId="43" fontId="4" fillId="0" borderId="7" xfId="1" applyFont="1" applyFill="1" applyBorder="1" applyAlignment="1" applyProtection="1"/>
    <xf numFmtId="43" fontId="6" fillId="0" borderId="9" xfId="3" applyFont="1" applyFill="1" applyBorder="1" applyAlignment="1" applyProtection="1"/>
    <xf numFmtId="0" fontId="13" fillId="0" borderId="5" xfId="0" applyFont="1" applyFill="1" applyBorder="1" applyAlignment="1"/>
    <xf numFmtId="0" fontId="9" fillId="0" borderId="7" xfId="0" applyFont="1" applyFill="1" applyBorder="1" applyAlignment="1">
      <alignment horizontal="left" vertical="top" wrapText="1"/>
    </xf>
    <xf numFmtId="0" fontId="6" fillId="0" borderId="15" xfId="0" applyFont="1" applyFill="1" applyBorder="1" applyAlignment="1">
      <alignment horizontal="center"/>
    </xf>
    <xf numFmtId="0" fontId="6" fillId="0" borderId="9" xfId="0" applyFont="1" applyFill="1" applyBorder="1" applyAlignment="1"/>
    <xf numFmtId="43" fontId="9" fillId="0" borderId="0" xfId="4" applyFont="1" applyFill="1" applyBorder="1" applyAlignment="1" applyProtection="1">
      <alignment horizontal="center"/>
    </xf>
    <xf numFmtId="43" fontId="9" fillId="0" borderId="0" xfId="1" applyFont="1" applyFill="1" applyBorder="1" applyAlignment="1" applyProtection="1">
      <alignment horizontal="center"/>
    </xf>
    <xf numFmtId="43" fontId="6" fillId="0" borderId="7" xfId="4" applyFont="1" applyFill="1" applyBorder="1" applyAlignment="1" applyProtection="1">
      <alignment horizontal="center"/>
    </xf>
    <xf numFmtId="0" fontId="16" fillId="0" borderId="3" xfId="0" applyFont="1" applyFill="1" applyBorder="1" applyAlignment="1">
      <alignment horizontal="center"/>
    </xf>
    <xf numFmtId="0" fontId="17" fillId="0" borderId="4" xfId="0" applyFont="1" applyFill="1" applyBorder="1" applyAlignment="1"/>
    <xf numFmtId="0" fontId="17" fillId="0" borderId="5" xfId="0" applyFont="1" applyFill="1" applyBorder="1" applyAlignment="1"/>
    <xf numFmtId="0" fontId="16" fillId="0" borderId="6" xfId="0" applyFont="1" applyFill="1" applyBorder="1" applyAlignment="1">
      <alignment horizontal="center" vertical="top"/>
    </xf>
    <xf numFmtId="0" fontId="16" fillId="0" borderId="0"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6" xfId="0" applyFont="1" applyFill="1" applyBorder="1" applyAlignment="1">
      <alignment horizontal="center"/>
    </xf>
    <xf numFmtId="0" fontId="16" fillId="0" borderId="0" xfId="0" applyFont="1" applyFill="1" applyBorder="1" applyAlignment="1"/>
    <xf numFmtId="0" fontId="18" fillId="0" borderId="0" xfId="0" applyFont="1" applyFill="1" applyBorder="1" applyAlignment="1">
      <alignment horizontal="center"/>
    </xf>
    <xf numFmtId="0" fontId="18" fillId="0" borderId="7" xfId="0" applyFont="1" applyFill="1" applyBorder="1" applyAlignment="1"/>
    <xf numFmtId="0" fontId="18" fillId="0" borderId="0" xfId="0" applyFont="1" applyFill="1" applyBorder="1" applyAlignment="1"/>
    <xf numFmtId="0" fontId="18" fillId="0" borderId="6" xfId="0" applyFont="1" applyFill="1" applyBorder="1" applyAlignment="1">
      <alignment horizontal="left"/>
    </xf>
    <xf numFmtId="0" fontId="18" fillId="0" borderId="15" xfId="0" applyFont="1" applyFill="1" applyBorder="1" applyAlignment="1">
      <alignment horizontal="center"/>
    </xf>
    <xf numFmtId="0" fontId="16" fillId="0" borderId="8" xfId="0" applyFont="1" applyFill="1" applyBorder="1" applyAlignment="1">
      <alignment horizontal="center" vertical="top"/>
    </xf>
    <xf numFmtId="0" fontId="16" fillId="0" borderId="1" xfId="0" applyFont="1" applyFill="1" applyBorder="1" applyAlignment="1"/>
    <xf numFmtId="0" fontId="18" fillId="0" borderId="9" xfId="0" applyFont="1" applyFill="1" applyBorder="1" applyAlignment="1"/>
    <xf numFmtId="0" fontId="19" fillId="0" borderId="0" xfId="0" applyFont="1" applyFill="1" applyBorder="1" applyAlignment="1">
      <alignment horizontal="center" vertical="top"/>
    </xf>
    <xf numFmtId="0" fontId="19" fillId="0" borderId="0" xfId="0" applyFont="1" applyFill="1" applyBorder="1" applyAlignment="1"/>
    <xf numFmtId="0" fontId="20" fillId="0" borderId="0" xfId="0" applyFont="1" applyFill="1" applyBorder="1" applyAlignment="1"/>
    <xf numFmtId="0" fontId="19" fillId="0" borderId="0" xfId="0" applyFont="1" applyFill="1" applyAlignment="1"/>
    <xf numFmtId="0" fontId="20" fillId="0" borderId="0" xfId="0" applyFont="1" applyFill="1" applyAlignment="1"/>
    <xf numFmtId="0" fontId="19" fillId="0" borderId="0" xfId="0" applyFont="1" applyFill="1" applyAlignment="1">
      <alignment wrapText="1"/>
    </xf>
    <xf numFmtId="164" fontId="1" fillId="0" borderId="0" xfId="1" applyNumberFormat="1">
      <alignment vertical="top"/>
      <protection locked="0"/>
    </xf>
    <xf numFmtId="164" fontId="1" fillId="0" borderId="0" xfId="0" applyNumberFormat="1" applyFont="1" applyFill="1" applyAlignment="1"/>
    <xf numFmtId="14" fontId="1" fillId="0" borderId="0" xfId="0" applyNumberFormat="1" applyFont="1" applyFill="1" applyAlignment="1"/>
    <xf numFmtId="164" fontId="2" fillId="0" borderId="0" xfId="0" applyNumberFormat="1" applyFont="1" applyFill="1" applyAlignment="1"/>
    <xf numFmtId="0" fontId="9" fillId="0" borderId="0" xfId="0" applyFont="1" applyFill="1" applyBorder="1" applyAlignment="1">
      <alignment horizontal="justify" vertical="top" wrapText="1"/>
    </xf>
    <xf numFmtId="0" fontId="9" fillId="0" borderId="7" xfId="0" applyFont="1" applyFill="1" applyBorder="1" applyAlignment="1">
      <alignment horizontal="justify" vertical="top" wrapText="1"/>
    </xf>
    <xf numFmtId="0" fontId="1" fillId="0" borderId="0" xfId="0" applyFont="1" applyFill="1" applyBorder="1" applyAlignment="1">
      <alignment horizontal="center"/>
    </xf>
    <xf numFmtId="49" fontId="5" fillId="0" borderId="10" xfId="2" applyNumberFormat="1" applyFont="1" applyFill="1" applyBorder="1" applyAlignment="1" applyProtection="1">
      <alignment horizontal="center" vertical="top" wrapText="1"/>
    </xf>
    <xf numFmtId="49" fontId="5" fillId="0" borderId="11" xfId="2" applyNumberFormat="1" applyFont="1" applyFill="1" applyBorder="1" applyAlignment="1" applyProtection="1">
      <alignment horizontal="center" vertical="top" wrapText="1"/>
    </xf>
    <xf numFmtId="49" fontId="5" fillId="0" borderId="13" xfId="2" applyNumberFormat="1" applyFont="1" applyFill="1" applyBorder="1" applyAlignment="1" applyProtection="1">
      <alignment horizontal="center" vertical="top" wrapText="1"/>
    </xf>
    <xf numFmtId="49" fontId="4" fillId="0" borderId="12"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0" fontId="5" fillId="0" borderId="0" xfId="0" applyFont="1" applyFill="1" applyBorder="1" applyAlignment="1">
      <alignment horizontal="center"/>
    </xf>
    <xf numFmtId="0" fontId="9" fillId="0" borderId="0" xfId="0" applyFont="1" applyFill="1" applyBorder="1" applyAlignment="1">
      <alignment horizontal="justify" vertical="top"/>
    </xf>
    <xf numFmtId="0" fontId="9" fillId="0" borderId="7" xfId="0" applyFont="1" applyFill="1" applyBorder="1" applyAlignment="1">
      <alignment horizontal="justify" vertical="top"/>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49" fontId="4" fillId="0" borderId="10" xfId="2" applyNumberFormat="1" applyFont="1" applyFill="1" applyBorder="1" applyAlignment="1" applyProtection="1">
      <alignment horizontal="center" vertical="top" wrapText="1"/>
    </xf>
    <xf numFmtId="49" fontId="4" fillId="0" borderId="11" xfId="2" applyNumberFormat="1" applyFont="1" applyFill="1" applyBorder="1" applyAlignment="1" applyProtection="1">
      <alignment horizontal="center" vertical="top" wrapText="1"/>
    </xf>
    <xf numFmtId="49" fontId="4" fillId="0" borderId="13" xfId="2" applyNumberFormat="1" applyFont="1" applyFill="1" applyBorder="1" applyAlignment="1" applyProtection="1">
      <alignment horizontal="center" vertical="top" wrapText="1"/>
    </xf>
    <xf numFmtId="49" fontId="4" fillId="0" borderId="12" xfId="0" applyNumberFormat="1" applyFont="1" applyFill="1" applyBorder="1" applyAlignment="1">
      <alignment horizontal="right" vertical="top" wrapText="1"/>
    </xf>
    <xf numFmtId="49" fontId="5" fillId="0" borderId="10" xfId="0" applyNumberFormat="1" applyFont="1" applyFill="1" applyBorder="1" applyAlignment="1">
      <alignment horizontal="right" vertical="top" wrapText="1"/>
    </xf>
    <xf numFmtId="49" fontId="5" fillId="0" borderId="13" xfId="0" applyNumberFormat="1" applyFont="1" applyFill="1" applyBorder="1" applyAlignment="1">
      <alignment horizontal="right" vertical="top" wrapText="1"/>
    </xf>
    <xf numFmtId="0" fontId="9" fillId="0" borderId="0" xfId="0" applyFont="1" applyFill="1" applyBorder="1" applyAlignment="1">
      <alignment horizont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49" fontId="4" fillId="0" borderId="10" xfId="2" applyNumberFormat="1" applyFont="1" applyFill="1" applyBorder="1" applyAlignment="1" applyProtection="1">
      <alignment horizontal="right" vertical="top" wrapText="1"/>
    </xf>
    <xf numFmtId="49" fontId="4" fillId="0" borderId="13" xfId="2" applyNumberFormat="1" applyFont="1" applyFill="1" applyBorder="1" applyAlignment="1" applyProtection="1">
      <alignment horizontal="right" vertical="top" wrapText="1"/>
    </xf>
    <xf numFmtId="49" fontId="5" fillId="0" borderId="10" xfId="2" applyNumberFormat="1" applyFont="1" applyFill="1" applyBorder="1" applyAlignment="1" applyProtection="1">
      <alignment horizontal="right" vertical="top" wrapText="1"/>
    </xf>
    <xf numFmtId="49" fontId="5" fillId="0" borderId="13" xfId="2" applyNumberFormat="1" applyFont="1" applyFill="1" applyBorder="1" applyAlignment="1" applyProtection="1">
      <alignment horizontal="right" vertical="top"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16" fillId="0" borderId="0" xfId="0" applyFont="1" applyFill="1" applyBorder="1" applyAlignment="1">
      <alignment horizontal="justify" vertical="top" wrapText="1"/>
    </xf>
    <xf numFmtId="0" fontId="16" fillId="0" borderId="7" xfId="0" applyFont="1" applyFill="1" applyBorder="1" applyAlignment="1">
      <alignment horizontal="justify" vertical="top" wrapText="1"/>
    </xf>
    <xf numFmtId="0" fontId="16" fillId="0" borderId="0" xfId="8" applyFont="1" applyFill="1" applyBorder="1" applyAlignment="1">
      <alignment horizontal="justify" vertical="top" wrapText="1"/>
    </xf>
    <xf numFmtId="0" fontId="16" fillId="0" borderId="7" xfId="8" applyFont="1" applyFill="1" applyBorder="1" applyAlignment="1">
      <alignment horizontal="justify" vertical="top" wrapText="1"/>
    </xf>
    <xf numFmtId="0" fontId="19" fillId="0" borderId="0" xfId="0" applyFont="1" applyFill="1" applyBorder="1" applyAlignment="1">
      <alignment horizontal="center"/>
    </xf>
    <xf numFmtId="0" fontId="16" fillId="0" borderId="0" xfId="0" applyFont="1" applyFill="1" applyBorder="1" applyAlignment="1">
      <alignment horizontal="justify" vertical="top"/>
    </xf>
    <xf numFmtId="0" fontId="16" fillId="0" borderId="7" xfId="0" applyFont="1" applyFill="1" applyBorder="1" applyAlignment="1">
      <alignment horizontal="justify" vertical="top"/>
    </xf>
  </cellXfs>
  <cellStyles count="9">
    <cellStyle name="Comma" xfId="1" builtinId="3"/>
    <cellStyle name="Comma 10" xfId="3"/>
    <cellStyle name="Comma 2 2" xfId="4"/>
    <cellStyle name="Comma 2 2 3 2" xfId="5"/>
    <cellStyle name="Normal" xfId="0" builtinId="0"/>
    <cellStyle name="Normal 2" xfId="8"/>
    <cellStyle name="Normal 2 2" xfId="2"/>
    <cellStyle name="Percent 10" xfId="6"/>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f1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hist2k3\cs\Backup\Nikesh%2520Backup\KPMG%2520Current%2520Clients\Mukta%2520Arts%2520March%25202011\Glenn%2520Points\Glenn\Anuj\Rent,%2520Amenities%2520and%2520Miscellaneous%2520Income\Other%2520Incom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hist2k3\cs\WINFDC\DATA\XLS-E\CATEL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hist2k3\cs\%23%23%23%23WORKING\MAL-Dec-15-Final-11.02.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hist2k3\cs\%23%23%23%23WORKING\BSR\19.March-15\MAL-March-15-29052015%2520V%25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ra\C\acct\2002-03\CREDITORS%2520OUTSTANDING-MARCH'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hist2k3\cs\program%2520files\qualcomm\eudora%2520mail\attach\AGROEMPLISTCHECK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hist2k3\cs\Bayer\My%2520Documents\KPMG\OLd%2520C%2520Data\Divyang\BIL\A%2520Y%25202004-05\Long%2520Term%2520Capital%2520Gain%2520-%2520Dec%25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hist2k3\cs\program%2520files\qualcomm\eudora%2520mail\attach\AGROBONSAEX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hist2k3\cs\AGRO%25202001-2002\OCTOBER%2520-%2520ISAGRO%2520-%2520FINAL\HEAD%2520OFFICE%2520SCHEDULES-PWC\2529-5321-5322-5323-5325-5327-5329%2520EMPLOYEE%2520LOAN%2520SCHEDULE-REVISED%252028.1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hashank\c\progra~1\qualcomm\eudora~1\attach\MARCH-SEP%2520COMPARI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inayak\c\CREDITORS%2520AGEING\CREDITORS-OC'02-COR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hist2k3\cs\Audit%2520Projects\Mukta%2520Arts\December%25202010\Rent\Rent%2520Inco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0"/>
      <sheetData sheetId="1"/>
      <sheetData sheetId="2"/>
      <sheetData sheetId="3"/>
      <sheetData sheetId="4"/>
      <sheetData sheetId="5"/>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0"/>
      <sheetData sheetId="1"/>
      <sheetData sheetId="2"/>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4"/>
      <sheetData sheetId="5"/>
      <sheetData sheetId="6"/>
      <sheetData sheetId="7">
        <row r="21">
          <cell r="G21">
            <v>1113138</v>
          </cell>
        </row>
        <row r="27">
          <cell r="G27">
            <v>158061</v>
          </cell>
        </row>
        <row r="32">
          <cell r="G32">
            <v>3668749</v>
          </cell>
        </row>
        <row r="37">
          <cell r="G37">
            <v>1492470</v>
          </cell>
        </row>
        <row r="43">
          <cell r="G43">
            <v>11023966</v>
          </cell>
        </row>
        <row r="48">
          <cell r="G48">
            <v>46450</v>
          </cell>
        </row>
      </sheetData>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SPERLEDGER"/>
      <sheetName val="P20"/>
    </sheetNames>
    <sheetDataSet>
      <sheetData sheetId="0">
        <row r="8">
          <cell r="B8">
            <v>1</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 p1"/>
      <sheetName val="BSE p2"/>
      <sheetName val="NP"/>
      <sheetName val="BSE p3"/>
      <sheetName val="BSE BS"/>
      <sheetName val="P&amp;L"/>
      <sheetName val="P&amp;L Chart"/>
      <sheetName val="TB"/>
      <sheetName val="BS Chart"/>
      <sheetName val="Indirect Exp."/>
      <sheetName val="Provisions"/>
      <sheetName val="Interest"/>
      <sheetName val="Note"/>
      <sheetName val="Audit Entries"/>
      <sheetName val="Segment"/>
      <sheetName val="Working "/>
      <sheetName val="Sheet1"/>
    </sheetNames>
    <sheetDataSet>
      <sheetData sheetId="0"/>
      <sheetData sheetId="1"/>
      <sheetData sheetId="2"/>
      <sheetData sheetId="3"/>
      <sheetData sheetId="4"/>
      <sheetData sheetId="5">
        <row r="7">
          <cell r="B7">
            <v>26050622</v>
          </cell>
          <cell r="C7">
            <v>42208077</v>
          </cell>
        </row>
        <row r="8">
          <cell r="B8">
            <v>266034</v>
          </cell>
          <cell r="C8">
            <v>772229</v>
          </cell>
        </row>
        <row r="9">
          <cell r="B9">
            <v>0</v>
          </cell>
          <cell r="C9">
            <v>0</v>
          </cell>
        </row>
        <row r="10">
          <cell r="B10">
            <v>105291796.06999999</v>
          </cell>
          <cell r="C10">
            <v>321114097.00999999</v>
          </cell>
        </row>
        <row r="11">
          <cell r="B11">
            <v>1027000</v>
          </cell>
          <cell r="C11">
            <v>2940450</v>
          </cell>
        </row>
        <row r="12">
          <cell r="B12">
            <v>5918084.8700000346</v>
          </cell>
          <cell r="C12">
            <v>21648357.360000029</v>
          </cell>
        </row>
        <row r="13">
          <cell r="B13">
            <v>18019837</v>
          </cell>
          <cell r="C13">
            <v>56343851.982015051</v>
          </cell>
        </row>
        <row r="14">
          <cell r="B14">
            <v>4800000</v>
          </cell>
          <cell r="C14">
            <v>14400000</v>
          </cell>
        </row>
        <row r="15">
          <cell r="B15">
            <v>11032522.257272452</v>
          </cell>
          <cell r="C15">
            <v>30698746.740639262</v>
          </cell>
        </row>
        <row r="20">
          <cell r="B20">
            <v>39705</v>
          </cell>
          <cell r="C20">
            <v>482205</v>
          </cell>
        </row>
        <row r="21">
          <cell r="B21">
            <v>212036.30000000002</v>
          </cell>
          <cell r="C21">
            <v>259131.30000000002</v>
          </cell>
        </row>
        <row r="22">
          <cell r="B22">
            <v>0</v>
          </cell>
          <cell r="C22">
            <v>2510559</v>
          </cell>
        </row>
        <row r="23">
          <cell r="B23">
            <v>8685685.129999999</v>
          </cell>
          <cell r="C23">
            <v>24823208.619999997</v>
          </cell>
        </row>
        <row r="24">
          <cell r="B24">
            <v>35529972.813311428</v>
          </cell>
          <cell r="C24">
            <v>107425396.51000001</v>
          </cell>
        </row>
        <row r="25">
          <cell r="B25">
            <v>59809</v>
          </cell>
          <cell r="C25">
            <v>309266</v>
          </cell>
        </row>
        <row r="26">
          <cell r="B26">
            <v>6035480.0072223656</v>
          </cell>
          <cell r="C26">
            <v>23605396.524269599</v>
          </cell>
        </row>
        <row r="27">
          <cell r="B27">
            <v>51787006.83855325</v>
          </cell>
          <cell r="C27">
            <v>160235071.03959712</v>
          </cell>
        </row>
        <row r="28">
          <cell r="B28">
            <v>7678562.785506852</v>
          </cell>
          <cell r="C28">
            <v>43426812.022493154</v>
          </cell>
        </row>
        <row r="29">
          <cell r="B29">
            <v>23228087.748108923</v>
          </cell>
          <cell r="C29">
            <v>66187227.75</v>
          </cell>
        </row>
        <row r="30">
          <cell r="B30">
            <v>17920112.702722147</v>
          </cell>
          <cell r="C30">
            <v>46199447.250507891</v>
          </cell>
        </row>
        <row r="31">
          <cell r="B31">
            <v>0</v>
          </cell>
          <cell r="C31">
            <v>4461585</v>
          </cell>
        </row>
      </sheetData>
      <sheetData sheetId="6">
        <row r="7">
          <cell r="AC7">
            <v>263.16656</v>
          </cell>
        </row>
        <row r="8">
          <cell r="AC8">
            <v>10.27</v>
          </cell>
        </row>
        <row r="9">
          <cell r="AC9">
            <v>1112.0988093999999</v>
          </cell>
        </row>
        <row r="10">
          <cell r="AC10">
            <v>180.19837000000001</v>
          </cell>
        </row>
        <row r="11">
          <cell r="AC11">
            <v>1565.7337393999996</v>
          </cell>
        </row>
        <row r="12">
          <cell r="AC12">
            <v>0</v>
          </cell>
        </row>
        <row r="21">
          <cell r="AC21">
            <v>98.130624118943658</v>
          </cell>
        </row>
        <row r="22">
          <cell r="AC22">
            <v>-12.596454361345238</v>
          </cell>
        </row>
        <row r="24">
          <cell r="AC24">
            <v>284.46820079672551</v>
          </cell>
        </row>
        <row r="25">
          <cell r="AC25">
            <v>287.36502074674786</v>
          </cell>
        </row>
        <row r="26">
          <cell r="AC26">
            <v>0</v>
          </cell>
        </row>
        <row r="27">
          <cell r="AC27">
            <v>76.789999999999964</v>
          </cell>
        </row>
        <row r="28">
          <cell r="AC28">
            <v>0</v>
          </cell>
        </row>
        <row r="29">
          <cell r="AC29">
            <v>-1.7349858267952882</v>
          </cell>
        </row>
        <row r="30">
          <cell r="AC30">
            <v>212.31000657354321</v>
          </cell>
        </row>
        <row r="41">
          <cell r="S41">
            <v>429.80306000000002</v>
          </cell>
          <cell r="T41">
            <v>29.404499999999999</v>
          </cell>
          <cell r="V41">
            <v>3427.6245437000002</v>
          </cell>
          <cell r="W41">
            <v>563.43851982015053</v>
          </cell>
        </row>
        <row r="73">
          <cell r="S73">
            <v>-88.431292147523649</v>
          </cell>
          <cell r="T73">
            <v>-11.48624</v>
          </cell>
          <cell r="U73">
            <v>56.698537374542646</v>
          </cell>
          <cell r="V73">
            <v>102.04657760904979</v>
          </cell>
          <cell r="W73">
            <v>477.44556814672814</v>
          </cell>
        </row>
      </sheetData>
      <sheetData sheetId="7"/>
      <sheetData sheetId="8">
        <row r="49">
          <cell r="R49">
            <v>684917.48</v>
          </cell>
          <cell r="S49">
            <v>438260.47999999998</v>
          </cell>
        </row>
        <row r="60">
          <cell r="T60">
            <v>570.46885858644453</v>
          </cell>
          <cell r="U60">
            <v>243.72639316113913</v>
          </cell>
          <cell r="V60">
            <v>6541.4608228795432</v>
          </cell>
          <cell r="W60">
            <v>1776.1902159163562</v>
          </cell>
          <cell r="X60">
            <v>1854.6717484087235</v>
          </cell>
        </row>
      </sheetData>
      <sheetData sheetId="9"/>
      <sheetData sheetId="10"/>
      <sheetData sheetId="11"/>
      <sheetData sheetId="12"/>
      <sheetData sheetId="13"/>
      <sheetData sheetId="14"/>
      <sheetData sheetId="15"/>
      <sheetData sheetId="1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BS"/>
      <sheetName val="BSE"/>
      <sheetName val="SUAD"/>
      <sheetName val="Discon"/>
      <sheetName val="BS &amp; PL"/>
      <sheetName val="PL Note"/>
      <sheetName val="P&amp;L Chart"/>
      <sheetName val="P&amp;L"/>
      <sheetName val="BS Note"/>
      <sheetName val="Note"/>
      <sheetName val="TB"/>
      <sheetName val="BS Chart"/>
      <sheetName val="Segment 1415"/>
      <sheetName val="Seg PL"/>
      <sheetName val="Indirect Exp."/>
      <sheetName val="Provisions"/>
      <sheetName val="Distribution"/>
      <sheetName val="Related party"/>
      <sheetName val="Note 2"/>
      <sheetName val="Working"/>
      <sheetName val="Segment PL"/>
      <sheetName val="Sanjay Ghai"/>
      <sheetName val="exp seg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0"/>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20648.259999999998</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20394.900000000001</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d Cost"/>
      <sheetName val="CII"/>
    </sheetNames>
    <sheetDataSet>
      <sheetData sheetId="0"/>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0"/>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v>
          </cell>
          <cell r="D1635" t="str">
            <v>374</v>
          </cell>
          <cell r="E1635" t="str">
            <v>AGRO FIELD FORCE S'BAD</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1"/>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SEP "/>
      <sheetName val="MARCH"/>
      <sheetName val="Sheet3"/>
      <sheetName val="Sheet2"/>
      <sheetName val="Sheet1"/>
      <sheetName val="variances"/>
      <sheetName val="RAZ$"/>
      <sheetName val="MARCH-SEP COMPARISION"/>
      <sheetName val="QTES DETAIL AF."/>
      <sheetName val="30.05.2008"/>
    </sheetNames>
    <sheetDataSet>
      <sheetData sheetId="0"/>
      <sheetData sheetId="1">
        <row r="8">
          <cell r="A8">
            <v>1</v>
          </cell>
          <cell r="B8" t="str">
            <v>- W.I.P.</v>
          </cell>
          <cell r="E8">
            <v>48455865.25</v>
          </cell>
          <cell r="G8">
            <v>12164690</v>
          </cell>
          <cell r="M8">
            <v>69029624.890000001</v>
          </cell>
          <cell r="O8">
            <v>129650180.14</v>
          </cell>
          <cell r="P8">
            <v>0</v>
          </cell>
        </row>
        <row r="9">
          <cell r="A9">
            <v>2</v>
          </cell>
          <cell r="B9" t="str">
            <v>- FINISHED GOODS</v>
          </cell>
          <cell r="E9">
            <v>19636331.599999998</v>
          </cell>
          <cell r="G9">
            <v>66753141.32</v>
          </cell>
          <cell r="M9">
            <v>5026324.87</v>
          </cell>
          <cell r="O9">
            <v>91415797.790000007</v>
          </cell>
          <cell r="P9">
            <v>0</v>
          </cell>
        </row>
        <row r="10">
          <cell r="A10">
            <v>3</v>
          </cell>
          <cell r="B10" t="str">
            <v>- W.I.P.</v>
          </cell>
          <cell r="F10">
            <v>29287768.719999999</v>
          </cell>
          <cell r="H10">
            <v>6090120</v>
          </cell>
          <cell r="N10">
            <v>53440871.890000001</v>
          </cell>
          <cell r="O10">
            <v>0</v>
          </cell>
          <cell r="P10">
            <v>88818760.609999999</v>
          </cell>
        </row>
        <row r="11">
          <cell r="A11">
            <v>4</v>
          </cell>
          <cell r="B11" t="str">
            <v>- FINISHED GOODS</v>
          </cell>
          <cell r="F11">
            <v>21947438.629999999</v>
          </cell>
          <cell r="H11">
            <v>76398398.319999993</v>
          </cell>
          <cell r="N11">
            <v>8319125.8700000001</v>
          </cell>
          <cell r="O11">
            <v>0</v>
          </cell>
          <cell r="P11">
            <v>106664962.81999999</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9476839.4700000007</v>
          </cell>
          <cell r="N16">
            <v>88035678.209999993</v>
          </cell>
          <cell r="O16">
            <v>0</v>
          </cell>
          <cell r="P16">
            <v>88035678.209999993</v>
          </cell>
        </row>
        <row r="17">
          <cell r="A17">
            <v>5712</v>
          </cell>
          <cell r="B17" t="str">
            <v>INCOME CHEMICAL SALES</v>
          </cell>
          <cell r="O17">
            <v>0</v>
          </cell>
          <cell r="P17">
            <v>0</v>
          </cell>
        </row>
        <row r="18">
          <cell r="A18">
            <v>5713</v>
          </cell>
          <cell r="B18" t="str">
            <v>EXPORTS</v>
          </cell>
          <cell r="D18">
            <v>59211782.350000001</v>
          </cell>
          <cell r="N18">
            <v>172125</v>
          </cell>
          <cell r="O18">
            <v>0</v>
          </cell>
          <cell r="P18">
            <v>59383907.350000001</v>
          </cell>
        </row>
        <row r="19">
          <cell r="A19">
            <v>5715</v>
          </cell>
          <cell r="B19" t="str">
            <v>BULK DRUGS</v>
          </cell>
          <cell r="F19">
            <v>1496769</v>
          </cell>
          <cell r="O19">
            <v>0</v>
          </cell>
          <cell r="P19">
            <v>1496769</v>
          </cell>
        </row>
        <row r="20">
          <cell r="A20">
            <v>5717</v>
          </cell>
          <cell r="B20" t="str">
            <v>EXCISE RECOVERED</v>
          </cell>
          <cell r="D20">
            <v>46682179.689999998</v>
          </cell>
          <cell r="H20">
            <v>2593018.96</v>
          </cell>
          <cell r="N20">
            <v>3710624.04</v>
          </cell>
          <cell r="O20">
            <v>0</v>
          </cell>
          <cell r="P20">
            <v>52985822.689999998</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2118829.6800000002</v>
          </cell>
          <cell r="O23">
            <v>0</v>
          </cell>
          <cell r="P23">
            <v>2118829.6800000002</v>
          </cell>
        </row>
        <row r="24">
          <cell r="A24">
            <v>5724</v>
          </cell>
          <cell r="B24" t="str">
            <v>EXPORTS</v>
          </cell>
          <cell r="D24">
            <v>43843671.039999999</v>
          </cell>
          <cell r="O24">
            <v>0</v>
          </cell>
          <cell r="P24">
            <v>43843671.039999999</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8444447.4199999999</v>
          </cell>
          <cell r="O36">
            <v>0</v>
          </cell>
          <cell r="P36">
            <v>8444447.4199999999</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66402.789999999994</v>
          </cell>
          <cell r="F44">
            <v>52165</v>
          </cell>
          <cell r="H44">
            <v>68724.3</v>
          </cell>
          <cell r="N44">
            <v>9626.9500000000007</v>
          </cell>
          <cell r="O44">
            <v>0</v>
          </cell>
          <cell r="P44">
            <v>196919.04000000001</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:FROM U.T.I.</v>
          </cell>
          <cell r="O48">
            <v>0</v>
          </cell>
          <cell r="P48">
            <v>0</v>
          </cell>
        </row>
        <row r="49">
          <cell r="A49">
            <v>5932</v>
          </cell>
          <cell r="B49" t="str">
            <v>:FROM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278113.59999999998</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35027080.799999997</v>
          </cell>
          <cell r="M67">
            <v>20849393.27</v>
          </cell>
          <cell r="O67">
            <v>55876474.069999993</v>
          </cell>
          <cell r="P67">
            <v>0</v>
          </cell>
        </row>
        <row r="68">
          <cell r="A68">
            <v>6112</v>
          </cell>
          <cell r="B68" t="str">
            <v>PHARMA</v>
          </cell>
          <cell r="G68">
            <v>98179784.120000005</v>
          </cell>
          <cell r="O68">
            <v>98179784.120000005</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16312227.640000001</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2172614.5299999998</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634021.30000000005</v>
          </cell>
          <cell r="M94">
            <v>131207.23000000001</v>
          </cell>
          <cell r="O94">
            <v>1124564.99</v>
          </cell>
          <cell r="P94">
            <v>0</v>
          </cell>
        </row>
        <row r="95">
          <cell r="A95">
            <v>6441</v>
          </cell>
          <cell r="B95" t="str">
            <v>RENT ALLOWANCE</v>
          </cell>
          <cell r="C95">
            <v>5063037.62</v>
          </cell>
          <cell r="E95">
            <v>1931890.27</v>
          </cell>
          <cell r="G95">
            <v>1401741.79</v>
          </cell>
          <cell r="M95">
            <v>1290507.46</v>
          </cell>
          <cell r="O95">
            <v>9687177.1400000006</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1145421.3700000001</v>
          </cell>
          <cell r="P98">
            <v>0</v>
          </cell>
        </row>
        <row r="99">
          <cell r="A99">
            <v>6445</v>
          </cell>
          <cell r="B99" t="str">
            <v>HARZARDOUS ALL.</v>
          </cell>
          <cell r="E99">
            <v>31449.48</v>
          </cell>
          <cell r="O99">
            <v>31449.48</v>
          </cell>
          <cell r="P99">
            <v>0</v>
          </cell>
        </row>
        <row r="100">
          <cell r="A100">
            <v>6446</v>
          </cell>
          <cell r="B100" t="str">
            <v>SHIFT ALLOWANCE</v>
          </cell>
          <cell r="E100">
            <v>144385.57999999999</v>
          </cell>
          <cell r="O100">
            <v>144385.57999999999</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1108155.1299999999</v>
          </cell>
          <cell r="E114">
            <v>694131.6</v>
          </cell>
          <cell r="G114">
            <v>423120.27</v>
          </cell>
          <cell r="M114">
            <v>439197.33</v>
          </cell>
          <cell r="O114">
            <v>2664604.33</v>
          </cell>
          <cell r="P114">
            <v>0</v>
          </cell>
        </row>
        <row r="115">
          <cell r="A115">
            <v>6612</v>
          </cell>
          <cell r="B115" t="str">
            <v>CANTEEN</v>
          </cell>
          <cell r="C115">
            <v>664920.06000000006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v>
          </cell>
          <cell r="E123">
            <v>7317214.25</v>
          </cell>
          <cell r="N123">
            <v>37341</v>
          </cell>
          <cell r="O123">
            <v>7317214.25</v>
          </cell>
          <cell r="P123">
            <v>37341</v>
          </cell>
        </row>
        <row r="124">
          <cell r="A124">
            <v>6712</v>
          </cell>
          <cell r="B124" t="str">
            <v>CENTRAL EXCISE</v>
          </cell>
          <cell r="G124">
            <v>50332888.880000003</v>
          </cell>
          <cell r="O124">
            <v>50332888.880000003</v>
          </cell>
          <cell r="P124">
            <v>0</v>
          </cell>
        </row>
        <row r="125">
          <cell r="A125">
            <v>6713</v>
          </cell>
          <cell r="B125" t="str">
            <v>CENTRAL EXCISE</v>
          </cell>
          <cell r="O125">
            <v>0</v>
          </cell>
          <cell r="P125">
            <v>0</v>
          </cell>
        </row>
        <row r="126">
          <cell r="A126">
            <v>6752</v>
          </cell>
          <cell r="B126" t="str">
            <v>STATE EXCISE</v>
          </cell>
          <cell r="G126">
            <v>3494172</v>
          </cell>
          <cell r="O126">
            <v>3494172</v>
          </cell>
          <cell r="P126">
            <v>0</v>
          </cell>
        </row>
        <row r="127">
          <cell r="A127">
            <v>6811</v>
          </cell>
          <cell r="B127" t="str">
            <v>STORES CONSUMED</v>
          </cell>
          <cell r="O127">
            <v>0</v>
          </cell>
          <cell r="P127">
            <v>0</v>
          </cell>
        </row>
        <row r="128">
          <cell r="A128">
            <v>6812</v>
          </cell>
          <cell r="B128" t="str">
            <v>STORES CONSUMED</v>
          </cell>
          <cell r="M128">
            <v>5162</v>
          </cell>
          <cell r="O128">
            <v>5162</v>
          </cell>
          <cell r="P128">
            <v>0</v>
          </cell>
        </row>
        <row r="129">
          <cell r="A129">
            <v>6813</v>
          </cell>
          <cell r="B129" t="str">
            <v>INDIRECT MATERIALS</v>
          </cell>
          <cell r="E129">
            <v>2518857.1800000002</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71423.490000000005</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v>
          </cell>
          <cell r="E135">
            <v>1708114</v>
          </cell>
          <cell r="G135">
            <v>259271.83</v>
          </cell>
          <cell r="M135">
            <v>224327</v>
          </cell>
          <cell r="O135">
            <v>2191712.83</v>
          </cell>
          <cell r="P135">
            <v>0</v>
          </cell>
        </row>
        <row r="136">
          <cell r="A136">
            <v>6833</v>
          </cell>
          <cell r="B136" t="str">
            <v>POWER</v>
          </cell>
          <cell r="E136">
            <v>3562380</v>
          </cell>
          <cell r="G136">
            <v>4288338.16</v>
          </cell>
          <cell r="M136">
            <v>6579386.4500000002</v>
          </cell>
          <cell r="O136">
            <v>14430104.609999999</v>
          </cell>
          <cell r="P136">
            <v>0</v>
          </cell>
        </row>
        <row r="137">
          <cell r="A137">
            <v>6834</v>
          </cell>
          <cell r="B137" t="str">
            <v>GAS</v>
          </cell>
          <cell r="G137">
            <v>1137834.3500000001</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13948527.390000001</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7056328.5199999996</v>
          </cell>
          <cell r="P155">
            <v>0</v>
          </cell>
        </row>
        <row r="156">
          <cell r="A156">
            <v>6973</v>
          </cell>
          <cell r="B156" t="str">
            <v>OCTROI DUTY</v>
          </cell>
          <cell r="C156">
            <v>152215.32999999999</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11944191.800000001</v>
          </cell>
          <cell r="E177">
            <v>199630</v>
          </cell>
          <cell r="M177">
            <v>1541133</v>
          </cell>
          <cell r="O177">
            <v>13684954.800000001</v>
          </cell>
          <cell r="P177">
            <v>0</v>
          </cell>
        </row>
        <row r="178">
          <cell r="A178">
            <v>7161</v>
          </cell>
          <cell r="B178" t="str">
            <v>EXHIBITION</v>
          </cell>
          <cell r="O178">
            <v>0</v>
          </cell>
          <cell r="P178">
            <v>0</v>
          </cell>
        </row>
        <row r="179">
          <cell r="A179">
            <v>7162</v>
          </cell>
          <cell r="B179" t="str">
            <v>SALES PROMOTION</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v>
          </cell>
          <cell r="C182">
            <v>6167634.3300000001</v>
          </cell>
          <cell r="E182">
            <v>204050.1</v>
          </cell>
          <cell r="G182">
            <v>576567</v>
          </cell>
          <cell r="M182">
            <v>2341335.5</v>
          </cell>
          <cell r="O182">
            <v>9289586.9299999997</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v>
          </cell>
          <cell r="C185">
            <v>112400</v>
          </cell>
          <cell r="O185">
            <v>112400</v>
          </cell>
          <cell r="P185">
            <v>0</v>
          </cell>
        </row>
        <row r="186">
          <cell r="A186">
            <v>7185</v>
          </cell>
          <cell r="B186" t="str">
            <v>COOLIE &amp; CARTAGE</v>
          </cell>
          <cell r="C186">
            <v>63676.1</v>
          </cell>
          <cell r="M186">
            <v>4435</v>
          </cell>
          <cell r="O186">
            <v>68111.100000000006</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1172105.3999999999</v>
          </cell>
          <cell r="P196">
            <v>0</v>
          </cell>
        </row>
        <row r="197">
          <cell r="A197">
            <v>7233</v>
          </cell>
          <cell r="B197" t="str">
            <v>R&amp;M P&amp;M CORR MATERIAL</v>
          </cell>
          <cell r="E197">
            <v>2269696.7799999998</v>
          </cell>
          <cell r="G197">
            <v>1443074.64</v>
          </cell>
          <cell r="M197">
            <v>1067905.3899999999</v>
          </cell>
          <cell r="O197">
            <v>4780676.8099999996</v>
          </cell>
          <cell r="P197">
            <v>0</v>
          </cell>
        </row>
        <row r="198">
          <cell r="A198">
            <v>7234</v>
          </cell>
          <cell r="B198" t="str">
            <v>REPAIRS &amp; MAINT.</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308588.53999999998</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17872174.609999999</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334834.40000000002</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v>
          </cell>
          <cell r="C222">
            <v>1127498</v>
          </cell>
          <cell r="O222">
            <v>1127498</v>
          </cell>
          <cell r="P222">
            <v>0</v>
          </cell>
        </row>
        <row r="223">
          <cell r="A223">
            <v>7333</v>
          </cell>
          <cell r="B223" t="str">
            <v>FOREIGN TRAVEL</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305522.15999999997</v>
          </cell>
          <cell r="G226">
            <v>116933</v>
          </cell>
          <cell r="M226">
            <v>164963.85</v>
          </cell>
          <cell r="O226">
            <v>2156069.23</v>
          </cell>
          <cell r="P226">
            <v>0</v>
          </cell>
        </row>
        <row r="227">
          <cell r="A227">
            <v>7352</v>
          </cell>
          <cell r="B227" t="str">
            <v>VEHICLE MAINTAINANCE-DR.SAL</v>
          </cell>
          <cell r="C227">
            <v>524191.45</v>
          </cell>
          <cell r="M227">
            <v>14400</v>
          </cell>
          <cell r="O227">
            <v>538591.44999999995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1184209.6100000001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2297444.5699999998</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41730.699999999997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653746.82999999996</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9848816.5500000007</v>
          </cell>
          <cell r="O283">
            <v>9848816.5500000007</v>
          </cell>
          <cell r="P283">
            <v>0</v>
          </cell>
        </row>
        <row r="284">
          <cell r="A284">
            <v>7693</v>
          </cell>
          <cell r="B284" t="str">
            <v>FURNITURE HIRE</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8298017.4100000001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54137710.520000003</v>
          </cell>
          <cell r="O292">
            <v>54137710.520000003</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2168.2600000000002</v>
          </cell>
          <cell r="O317">
            <v>2168.2600000000002</v>
          </cell>
          <cell r="P317">
            <v>0</v>
          </cell>
        </row>
        <row r="318">
          <cell r="A318">
            <v>7911</v>
          </cell>
          <cell r="B318" t="str">
            <v>DEPRECIATION</v>
          </cell>
          <cell r="O318">
            <v>0</v>
          </cell>
          <cell r="P318">
            <v>0</v>
          </cell>
        </row>
        <row r="319">
          <cell r="A319">
            <v>7912</v>
          </cell>
          <cell r="B319" t="str">
            <v>DEPRECIATION-P&amp;M CORROS.</v>
          </cell>
          <cell r="E319">
            <v>2684036.59</v>
          </cell>
          <cell r="M319">
            <v>16038761.029999999</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v>
          </cell>
          <cell r="E323">
            <v>187187.33</v>
          </cell>
          <cell r="G323">
            <v>149129.94</v>
          </cell>
          <cell r="M323">
            <v>261353.56</v>
          </cell>
          <cell r="O323">
            <v>597670.82999999996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v>
          </cell>
          <cell r="E8">
            <v>39038279.079999998</v>
          </cell>
          <cell r="G8">
            <v>5248747</v>
          </cell>
          <cell r="I8">
            <v>61612687</v>
          </cell>
          <cell r="M8">
            <v>27464767.890000001</v>
          </cell>
          <cell r="O8">
            <v>133364480.97</v>
          </cell>
          <cell r="P8">
            <v>0</v>
          </cell>
        </row>
        <row r="9">
          <cell r="A9">
            <v>2</v>
          </cell>
          <cell r="B9" t="str">
            <v>- FINISHED GOODS</v>
          </cell>
          <cell r="E9">
            <v>29327906.059999999</v>
          </cell>
          <cell r="G9">
            <v>69916404.219999999</v>
          </cell>
          <cell r="I9">
            <v>77037364</v>
          </cell>
          <cell r="M9">
            <v>819739.87</v>
          </cell>
          <cell r="O9">
            <v>177101414.15000001</v>
          </cell>
          <cell r="P9">
            <v>0</v>
          </cell>
        </row>
        <row r="10">
          <cell r="A10">
            <v>3</v>
          </cell>
          <cell r="B10" t="str">
            <v>- W.I.P.</v>
          </cell>
          <cell r="F10">
            <v>48455865.25</v>
          </cell>
          <cell r="H10">
            <v>12164690</v>
          </cell>
          <cell r="J10">
            <v>36731416</v>
          </cell>
          <cell r="L10">
            <v>0</v>
          </cell>
          <cell r="N10">
            <v>69029624.890000001</v>
          </cell>
          <cell r="O10">
            <v>0</v>
          </cell>
          <cell r="P10">
            <v>166381596.13999999</v>
          </cell>
        </row>
        <row r="11">
          <cell r="A11">
            <v>4</v>
          </cell>
          <cell r="B11" t="str">
            <v>- FINISHED GOODS</v>
          </cell>
          <cell r="F11">
            <v>21437747.329999998</v>
          </cell>
          <cell r="H11">
            <v>66753141.32</v>
          </cell>
          <cell r="J11">
            <v>80197515</v>
          </cell>
          <cell r="L11">
            <v>0</v>
          </cell>
          <cell r="N11">
            <v>5026324.87</v>
          </cell>
          <cell r="O11">
            <v>0</v>
          </cell>
          <cell r="P11">
            <v>173414728.52000001</v>
          </cell>
        </row>
        <row r="12">
          <cell r="A12">
            <v>5</v>
          </cell>
          <cell r="B12" t="str">
            <v>PROFIT ON SALE OF ASSETS</v>
          </cell>
          <cell r="D12">
            <v>89980195.450000003</v>
          </cell>
          <cell r="F12">
            <v>196738.15</v>
          </cell>
          <cell r="P12">
            <v>90176933.600000009</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36337430.700000003</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73924393.340000004</v>
          </cell>
          <cell r="N18">
            <v>14819391.5</v>
          </cell>
          <cell r="O18">
            <v>0</v>
          </cell>
          <cell r="P18">
            <v>88743784.840000004</v>
          </cell>
        </row>
        <row r="19">
          <cell r="A19">
            <v>5715</v>
          </cell>
          <cell r="B19" t="str">
            <v>BULK DRUGS</v>
          </cell>
          <cell r="F19">
            <v>668778.35</v>
          </cell>
          <cell r="H19">
            <v>3706769</v>
          </cell>
          <cell r="O19">
            <v>0</v>
          </cell>
          <cell r="P19">
            <v>4375547.3499999996</v>
          </cell>
        </row>
        <row r="20">
          <cell r="A20">
            <v>5717</v>
          </cell>
          <cell r="B20" t="str">
            <v>EXCISE RECOVERED</v>
          </cell>
          <cell r="D20">
            <v>46284145.899999999</v>
          </cell>
          <cell r="H20">
            <v>1362298.58</v>
          </cell>
          <cell r="N20">
            <v>2867424</v>
          </cell>
          <cell r="O20">
            <v>0</v>
          </cell>
          <cell r="P20">
            <v>50513868.479999997</v>
          </cell>
        </row>
        <row r="21">
          <cell r="A21">
            <v>5721</v>
          </cell>
          <cell r="B21" t="str">
            <v>ACCUMED</v>
          </cell>
          <cell r="D21">
            <v>210418480.87</v>
          </cell>
          <cell r="G21">
            <v>869377.35</v>
          </cell>
          <cell r="O21">
            <v>869377.35</v>
          </cell>
          <cell r="P21">
            <v>210418480.87</v>
          </cell>
        </row>
        <row r="22">
          <cell r="A22">
            <v>5722</v>
          </cell>
          <cell r="B22" t="str">
            <v>SERTEC</v>
          </cell>
          <cell r="D22">
            <v>99662944.310000002</v>
          </cell>
          <cell r="O22">
            <v>0</v>
          </cell>
          <cell r="P22">
            <v>99662944.310000002</v>
          </cell>
        </row>
        <row r="23">
          <cell r="A23">
            <v>5723</v>
          </cell>
          <cell r="B23" t="str">
            <v>GENERIC</v>
          </cell>
          <cell r="D23">
            <v>4895617.5</v>
          </cell>
          <cell r="O23">
            <v>0</v>
          </cell>
          <cell r="P23">
            <v>4895617.5</v>
          </cell>
        </row>
        <row r="24">
          <cell r="A24">
            <v>5724</v>
          </cell>
          <cell r="B24" t="str">
            <v>EXPORTS</v>
          </cell>
          <cell r="D24">
            <v>9934942.4399999995</v>
          </cell>
          <cell r="O24">
            <v>0</v>
          </cell>
          <cell r="P24">
            <v>9934942.4399999995</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5757446.3399999999</v>
          </cell>
        </row>
        <row r="27">
          <cell r="A27">
            <v>5729</v>
          </cell>
          <cell r="B27" t="str">
            <v>TRADE DISCOUNT</v>
          </cell>
          <cell r="C27">
            <v>3359692.88</v>
          </cell>
          <cell r="O27">
            <v>3359692.88</v>
          </cell>
          <cell r="P27">
            <v>0</v>
          </cell>
        </row>
        <row r="28">
          <cell r="A28">
            <v>5731</v>
          </cell>
          <cell r="B28" t="str">
            <v>SALES-NET</v>
          </cell>
          <cell r="D28">
            <v>58395952.899999999</v>
          </cell>
          <cell r="O28">
            <v>0</v>
          </cell>
          <cell r="P28">
            <v>58395952.899999999</v>
          </cell>
        </row>
        <row r="29">
          <cell r="A29">
            <v>5732</v>
          </cell>
          <cell r="B29" t="str">
            <v>EXPORT - AFFILIATES ***</v>
          </cell>
          <cell r="D29">
            <v>18377093.780000001</v>
          </cell>
          <cell r="O29">
            <v>0</v>
          </cell>
          <cell r="P29">
            <v>18377093.780000001</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15364540.560000001</v>
          </cell>
          <cell r="O36">
            <v>0</v>
          </cell>
          <cell r="P36">
            <v>15364540.560000001</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79456.039999999994</v>
          </cell>
          <cell r="N44">
            <v>10612.29</v>
          </cell>
          <cell r="O44">
            <v>0</v>
          </cell>
          <cell r="P44">
            <v>239472.34</v>
          </cell>
        </row>
        <row r="45">
          <cell r="A45">
            <v>5925</v>
          </cell>
          <cell r="B45" t="str">
            <v>INT.ON OTH.LOAN</v>
          </cell>
          <cell r="D45">
            <v>884.78</v>
          </cell>
          <cell r="F45">
            <v>79.239999999999995</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:FROM U.T.I.</v>
          </cell>
          <cell r="O48">
            <v>0</v>
          </cell>
          <cell r="P48">
            <v>0</v>
          </cell>
        </row>
        <row r="49">
          <cell r="A49">
            <v>5932</v>
          </cell>
          <cell r="B49" t="str">
            <v>:FROM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8052551.6399999997</v>
          </cell>
          <cell r="H65">
            <v>295680</v>
          </cell>
          <cell r="J65">
            <v>334826</v>
          </cell>
          <cell r="N65">
            <v>5417688</v>
          </cell>
          <cell r="O65">
            <v>0</v>
          </cell>
          <cell r="P65">
            <v>14100745.640000001</v>
          </cell>
        </row>
        <row r="66">
          <cell r="A66">
            <v>5998</v>
          </cell>
          <cell r="B66" t="str">
            <v>LIABILITY NO LONGER REQUIRED</v>
          </cell>
          <cell r="O66">
            <v>0</v>
          </cell>
          <cell r="P66">
            <v>0</v>
          </cell>
        </row>
        <row r="67">
          <cell r="A67">
            <v>6111</v>
          </cell>
          <cell r="B67" t="str">
            <v>CHEMICALS</v>
          </cell>
          <cell r="E67">
            <v>41885629.359999999</v>
          </cell>
          <cell r="M67">
            <v>15350941.119999999</v>
          </cell>
          <cell r="O67">
            <v>57236570.479999997</v>
          </cell>
          <cell r="P67">
            <v>0</v>
          </cell>
        </row>
        <row r="68">
          <cell r="A68">
            <v>6112</v>
          </cell>
          <cell r="B68" t="str">
            <v>PHARMA</v>
          </cell>
          <cell r="G68">
            <v>87696902.430000007</v>
          </cell>
          <cell r="O68">
            <v>87696902.430000007</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16121106.470000001</v>
          </cell>
          <cell r="O71">
            <v>16121106.470000001</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39580185.299999997</v>
          </cell>
          <cell r="O76">
            <v>39580185.299999997</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650271.67000000004</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7330730.4800000004</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5650374.5199999996</v>
          </cell>
          <cell r="E95">
            <v>1643540.23</v>
          </cell>
          <cell r="G95">
            <v>1350045.4</v>
          </cell>
          <cell r="I95">
            <v>262749.03000000003</v>
          </cell>
          <cell r="M95">
            <v>834914.48</v>
          </cell>
          <cell r="O95">
            <v>9741623.6600000001</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2525933.7000000002</v>
          </cell>
          <cell r="P97">
            <v>0</v>
          </cell>
        </row>
        <row r="98">
          <cell r="A98">
            <v>6444</v>
          </cell>
          <cell r="B98" t="str">
            <v>CONVEY.ALLOWANCE</v>
          </cell>
          <cell r="C98">
            <v>501762.4</v>
          </cell>
          <cell r="E98">
            <v>342704.28</v>
          </cell>
          <cell r="G98">
            <v>111432.3</v>
          </cell>
          <cell r="I98">
            <v>38254</v>
          </cell>
          <cell r="M98">
            <v>143350.12</v>
          </cell>
          <cell r="O98">
            <v>1137503.1000000001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1066450.8600000001</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4664175.1500000004</v>
          </cell>
          <cell r="P115">
            <v>0</v>
          </cell>
        </row>
        <row r="116">
          <cell r="A116">
            <v>6613</v>
          </cell>
          <cell r="B116" t="str">
            <v>LAUNDRY</v>
          </cell>
          <cell r="C116">
            <v>6890</v>
          </cell>
          <cell r="E116">
            <v>88689.35</v>
          </cell>
          <cell r="G116">
            <v>191108</v>
          </cell>
          <cell r="I116">
            <v>2305</v>
          </cell>
          <cell r="M116">
            <v>13316</v>
          </cell>
          <cell r="O116">
            <v>302308.34999999998</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v>
          </cell>
          <cell r="E123">
            <v>14572385.6</v>
          </cell>
          <cell r="M123">
            <v>3606294</v>
          </cell>
          <cell r="O123">
            <v>18178679.600000001</v>
          </cell>
          <cell r="P123">
            <v>0</v>
          </cell>
        </row>
        <row r="124">
          <cell r="A124">
            <v>6712</v>
          </cell>
          <cell r="B124" t="str">
            <v>CENTRAL EXCISE</v>
          </cell>
          <cell r="G124">
            <v>47539765</v>
          </cell>
          <cell r="O124">
            <v>47539765</v>
          </cell>
          <cell r="P124">
            <v>0</v>
          </cell>
        </row>
        <row r="125">
          <cell r="A125">
            <v>6713</v>
          </cell>
          <cell r="B125" t="str">
            <v>CENTRAL EXCISE</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v>
          </cell>
          <cell r="E127">
            <v>2898943.38</v>
          </cell>
          <cell r="O127">
            <v>2898943.38</v>
          </cell>
          <cell r="P127">
            <v>0</v>
          </cell>
        </row>
        <row r="128">
          <cell r="A128">
            <v>6812</v>
          </cell>
          <cell r="B128" t="str">
            <v>STORES CONSUMED</v>
          </cell>
          <cell r="O128">
            <v>0</v>
          </cell>
          <cell r="P128">
            <v>0</v>
          </cell>
        </row>
        <row r="129">
          <cell r="A129">
            <v>6813</v>
          </cell>
          <cell r="B129" t="str">
            <v>INDIRECT MATERIALS</v>
          </cell>
          <cell r="G129">
            <v>2646831.59</v>
          </cell>
          <cell r="I129">
            <v>265173</v>
          </cell>
          <cell r="M129">
            <v>1325135.77</v>
          </cell>
          <cell r="O129">
            <v>4237140.3600000003</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77844.160000000003</v>
          </cell>
          <cell r="M134">
            <v>617000</v>
          </cell>
          <cell r="O134">
            <v>1538752.19</v>
          </cell>
          <cell r="P134">
            <v>0</v>
          </cell>
        </row>
        <row r="135">
          <cell r="A135">
            <v>6832</v>
          </cell>
          <cell r="B135" t="str">
            <v>FUEL</v>
          </cell>
          <cell r="E135">
            <v>1701601</v>
          </cell>
          <cell r="G135">
            <v>457336</v>
          </cell>
          <cell r="I135">
            <v>382562</v>
          </cell>
          <cell r="M135">
            <v>380740</v>
          </cell>
          <cell r="O135">
            <v>2922239</v>
          </cell>
          <cell r="P135">
            <v>0</v>
          </cell>
        </row>
        <row r="136">
          <cell r="A136">
            <v>6833</v>
          </cell>
          <cell r="B136" t="str">
            <v>POWER</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2503112.3199999998</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6255158.2599999998</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7179831.7000000002</v>
          </cell>
          <cell r="O168">
            <v>7179831.7000000002</v>
          </cell>
          <cell r="P168">
            <v>0</v>
          </cell>
        </row>
        <row r="169">
          <cell r="A169">
            <v>7131</v>
          </cell>
          <cell r="B169" t="str">
            <v>LITERATURE</v>
          </cell>
          <cell r="C169">
            <v>5335921.9000000004</v>
          </cell>
          <cell r="O169">
            <v>5335921.9000000004</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v>
          </cell>
          <cell r="C182">
            <v>5089140.2</v>
          </cell>
          <cell r="E182">
            <v>255010.5</v>
          </cell>
          <cell r="G182">
            <v>610024</v>
          </cell>
          <cell r="I182">
            <v>3613945</v>
          </cell>
          <cell r="M182">
            <v>420796.9</v>
          </cell>
          <cell r="O182">
            <v>9988916.5999999996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1183529.1000000001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165065.60000000001</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8044706.4199999999</v>
          </cell>
          <cell r="P197">
            <v>0</v>
          </cell>
        </row>
        <row r="198">
          <cell r="A198">
            <v>7234</v>
          </cell>
          <cell r="B198" t="str">
            <v>REPAIRS &amp; MAINT.</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2327081.5299999998</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153730.20000000001</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18282583.280000001</v>
          </cell>
          <cell r="E214">
            <v>461859</v>
          </cell>
          <cell r="G214">
            <v>323649.90000000002</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41907.629999999997</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v>
          </cell>
          <cell r="C222">
            <v>351826</v>
          </cell>
          <cell r="O222">
            <v>351826</v>
          </cell>
          <cell r="P222">
            <v>0</v>
          </cell>
        </row>
        <row r="223">
          <cell r="A223">
            <v>7333</v>
          </cell>
          <cell r="B223" t="str">
            <v>FOREIGN TRAVEL</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2198840.8199999998</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v>
          </cell>
          <cell r="C235">
            <v>1109664.1100000001</v>
          </cell>
          <cell r="E235">
            <v>48243</v>
          </cell>
          <cell r="G235">
            <v>6845</v>
          </cell>
          <cell r="I235">
            <v>1015</v>
          </cell>
          <cell r="M235">
            <v>2280.5</v>
          </cell>
          <cell r="O235">
            <v>1168047.6100000001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27811.599999999999</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6432345.8499999996</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5594163.9699999997</v>
          </cell>
          <cell r="P245">
            <v>0</v>
          </cell>
        </row>
        <row r="246">
          <cell r="A246">
            <v>7612</v>
          </cell>
          <cell r="B246" t="str">
            <v>PHOTOCOPY/ZEROX</v>
          </cell>
          <cell r="C246">
            <v>35167.449999999997</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34569450.259999998</v>
          </cell>
          <cell r="O254">
            <v>34569450.259999998</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6447986.2599999998</v>
          </cell>
          <cell r="O257">
            <v>0</v>
          </cell>
          <cell r="P257">
            <v>6447986.2599999998</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530292.18999999994</v>
          </cell>
          <cell r="P287">
            <v>0</v>
          </cell>
        </row>
        <row r="288">
          <cell r="A288">
            <v>7697</v>
          </cell>
          <cell r="B288" t="str">
            <v>DEFERRED EXP ON GDS AGREE</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31942685.719999999</v>
          </cell>
          <cell r="O292">
            <v>31942685.719999999</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8441582.0999999996</v>
          </cell>
          <cell r="O298">
            <v>8441582.0999999996</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154138.23999999999</v>
          </cell>
          <cell r="I308">
            <v>46182.12</v>
          </cell>
          <cell r="M308">
            <v>75157.06</v>
          </cell>
          <cell r="O308">
            <v>2034708.27</v>
          </cell>
          <cell r="P308">
            <v>0</v>
          </cell>
        </row>
        <row r="309">
          <cell r="A309">
            <v>7742</v>
          </cell>
          <cell r="B309" t="str">
            <v>BROKERAGE ON FD--TO SH.HLDRS</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v>
          </cell>
          <cell r="M318">
            <v>12427</v>
          </cell>
          <cell r="O318">
            <v>12427</v>
          </cell>
          <cell r="P318">
            <v>0</v>
          </cell>
        </row>
        <row r="319">
          <cell r="A319">
            <v>7912</v>
          </cell>
          <cell r="B319" t="str">
            <v>DEPRECIATION-P&amp;M CORROS.</v>
          </cell>
          <cell r="E319">
            <v>2668387.52</v>
          </cell>
          <cell r="I319">
            <v>134572</v>
          </cell>
          <cell r="M319">
            <v>6889392</v>
          </cell>
          <cell r="O319">
            <v>9692351.5199999996</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77605.070000000007</v>
          </cell>
          <cell r="E333">
            <v>85055.97</v>
          </cell>
          <cell r="G333">
            <v>56877.120000000003</v>
          </cell>
          <cell r="I333">
            <v>12116</v>
          </cell>
          <cell r="M333">
            <v>31921</v>
          </cell>
          <cell r="O333">
            <v>263575.15999999997</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v>
          </cell>
          <cell r="O338">
            <v>0</v>
          </cell>
          <cell r="P338">
            <v>0</v>
          </cell>
        </row>
        <row r="339">
          <cell r="A339">
            <v>8119</v>
          </cell>
          <cell r="B339" t="str">
            <v>DEPRECIATION-OFF. EQUI.</v>
          </cell>
          <cell r="E339">
            <v>1690.84</v>
          </cell>
          <cell r="G339">
            <v>3109.89</v>
          </cell>
          <cell r="I339">
            <v>190</v>
          </cell>
          <cell r="O339">
            <v>4990.7299999999996</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PERLEDGER"/>
      <sheetName val="SEPT'2002- BILL WISE"/>
      <sheetName val="TEST"/>
      <sheetName val="AS PER LEDGER"/>
      <sheetName val="OCT'02"/>
      <sheetName val="P20"/>
      <sheetName val="SSOFrm"/>
      <sheetName val="CREDITORS-OC'02-CORP"/>
      <sheetName val="COST1_12FINAL"/>
      <sheetName val="Ref"/>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0"/>
      <sheetData sheetId="1"/>
      <sheetData sheetId="2">
        <row r="10">
          <cell r="F10">
            <v>2</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14"/>
  <sheetViews>
    <sheetView topLeftCell="A49" zoomScale="70" zoomScaleNormal="70" workbookViewId="0">
      <selection activeCell="H16" sqref="H16"/>
    </sheetView>
  </sheetViews>
  <sheetFormatPr defaultColWidth="0" defaultRowHeight="12.75" x14ac:dyDescent="0.2"/>
  <cols>
    <col min="1" max="1" width="3.7109375" style="6" customWidth="1"/>
    <col min="2" max="2" width="6.5703125" style="6" customWidth="1"/>
    <col min="3" max="3" width="84.140625" style="6" customWidth="1"/>
    <col min="4" max="4" width="16" style="6" customWidth="1"/>
    <col min="5" max="5" width="15.5703125" style="6" customWidth="1"/>
    <col min="6" max="6" width="17.5703125" style="6" customWidth="1"/>
    <col min="7" max="7" width="18.5703125" style="6" customWidth="1"/>
    <col min="8" max="8" width="17.28515625" style="6" customWidth="1"/>
    <col min="9" max="9" width="18.42578125" style="229" customWidth="1"/>
    <col min="10" max="10" width="1.42578125" style="3" customWidth="1"/>
    <col min="11" max="11" width="8.7109375" style="6" hidden="1" customWidth="1"/>
    <col min="12" max="12" width="67.42578125" style="6" hidden="1" customWidth="1"/>
    <col min="13" max="13" width="16" style="6" hidden="1" customWidth="1"/>
    <col min="14" max="14" width="18.85546875" style="6" hidden="1" customWidth="1"/>
    <col min="15" max="15" width="17.85546875" style="6" hidden="1" customWidth="1"/>
    <col min="16" max="17" width="15.7109375" style="6" hidden="1" customWidth="1"/>
    <col min="18" max="18" width="15.7109375" style="229" hidden="1" customWidth="1"/>
    <col min="19" max="20" width="9.140625" style="6" hidden="1" customWidth="1"/>
    <col min="21" max="21" width="15.28515625" style="6" hidden="1" customWidth="1"/>
    <col min="22" max="22" width="14.42578125" style="6" hidden="1" customWidth="1"/>
    <col min="23" max="23" width="12.85546875" style="6" hidden="1" customWidth="1"/>
    <col min="24" max="24" width="19.140625" style="6" hidden="1" customWidth="1"/>
    <col min="25" max="26" width="13.28515625" style="6" hidden="1" customWidth="1"/>
    <col min="27" max="27" width="10.5703125" style="6" hidden="1" customWidth="1"/>
    <col min="28" max="28" width="9.140625" style="6" hidden="1" customWidth="1"/>
    <col min="29" max="29" width="12" style="6" hidden="1" customWidth="1"/>
    <col min="30" max="31" width="11.5703125" style="6" hidden="1" customWidth="1"/>
    <col min="32" max="32" width="12" style="6" hidden="1" customWidth="1"/>
    <col min="33" max="34" width="9.140625" style="6" hidden="1" customWidth="1"/>
    <col min="35" max="37" width="13.140625" style="6" hidden="1" customWidth="1"/>
    <col min="38" max="40" width="14.85546875" style="6" hidden="1" customWidth="1"/>
    <col min="41" max="41" width="14.42578125" style="6" hidden="1" customWidth="1"/>
    <col min="42" max="257" width="9.140625" style="6" hidden="1" customWidth="1"/>
    <col min="258" max="16384" width="9" hidden="1"/>
  </cols>
  <sheetData>
    <row r="1" spans="2:48" x14ac:dyDescent="0.2">
      <c r="B1" s="1"/>
      <c r="C1" s="1"/>
      <c r="D1" s="1"/>
      <c r="E1" s="1"/>
      <c r="F1" s="1"/>
      <c r="G1" s="1"/>
      <c r="H1" s="1"/>
      <c r="I1" s="2"/>
      <c r="K1" s="4"/>
      <c r="L1" s="4"/>
      <c r="M1" s="4"/>
      <c r="N1" s="4"/>
      <c r="O1" s="4"/>
      <c r="P1" s="4"/>
      <c r="Q1" s="4"/>
      <c r="R1" s="5"/>
    </row>
    <row r="2" spans="2:48" ht="18.75" x14ac:dyDescent="0.3">
      <c r="B2" s="7" t="s">
        <v>0</v>
      </c>
      <c r="C2" s="8"/>
      <c r="D2" s="9"/>
      <c r="E2" s="9"/>
      <c r="F2" s="9"/>
      <c r="G2" s="9"/>
      <c r="H2" s="9"/>
      <c r="I2" s="10"/>
      <c r="J2" s="11"/>
      <c r="K2" s="12"/>
      <c r="L2" s="13"/>
      <c r="M2" s="14"/>
      <c r="N2" s="14"/>
      <c r="O2" s="14"/>
      <c r="P2" s="14"/>
      <c r="Q2" s="14"/>
      <c r="R2" s="15"/>
    </row>
    <row r="3" spans="2:48" ht="18" customHeight="1" x14ac:dyDescent="0.3">
      <c r="B3" s="16" t="s">
        <v>1</v>
      </c>
      <c r="C3" s="11"/>
      <c r="D3" s="17"/>
      <c r="E3" s="17"/>
      <c r="F3" s="17"/>
      <c r="G3" s="17"/>
      <c r="H3" s="17"/>
      <c r="I3" s="18"/>
      <c r="J3" s="11"/>
      <c r="K3" s="19"/>
      <c r="L3" s="20"/>
      <c r="M3" s="21"/>
      <c r="N3" s="21"/>
      <c r="O3" s="21"/>
      <c r="P3" s="21"/>
      <c r="Q3" s="21"/>
      <c r="R3" s="22"/>
    </row>
    <row r="4" spans="2:48" ht="15.75" customHeight="1" x14ac:dyDescent="0.25">
      <c r="B4" s="23" t="s">
        <v>2</v>
      </c>
      <c r="C4" s="24"/>
      <c r="D4" s="17"/>
      <c r="E4" s="17"/>
      <c r="F4" s="17"/>
      <c r="G4" s="17"/>
      <c r="H4" s="17"/>
      <c r="I4" s="18"/>
      <c r="J4" s="24"/>
      <c r="K4" s="19"/>
      <c r="L4" s="25"/>
      <c r="M4" s="26"/>
      <c r="N4" s="26"/>
      <c r="O4" s="26"/>
      <c r="P4" s="26"/>
      <c r="Q4" s="26"/>
      <c r="R4" s="27"/>
    </row>
    <row r="5" spans="2:48" ht="12.75" customHeight="1" x14ac:dyDescent="0.2">
      <c r="B5" s="28"/>
      <c r="C5" s="19"/>
      <c r="D5" s="19"/>
      <c r="E5" s="19"/>
      <c r="F5" s="19"/>
      <c r="G5" s="19"/>
      <c r="H5" s="19"/>
      <c r="I5" s="18"/>
      <c r="J5" s="17"/>
      <c r="K5" s="19"/>
      <c r="L5" s="28"/>
      <c r="M5" s="19"/>
      <c r="N5" s="19"/>
      <c r="O5" s="19"/>
      <c r="P5" s="19"/>
      <c r="Q5" s="19"/>
      <c r="R5" s="18"/>
    </row>
    <row r="6" spans="2:48" ht="15.75" customHeight="1" x14ac:dyDescent="0.25">
      <c r="B6" s="29" t="s">
        <v>3</v>
      </c>
      <c r="C6" s="30"/>
      <c r="D6" s="17"/>
      <c r="E6" s="17"/>
      <c r="F6" s="17"/>
      <c r="G6" s="17"/>
      <c r="H6" s="17"/>
      <c r="I6" s="18"/>
      <c r="J6" s="30"/>
      <c r="K6" s="19"/>
      <c r="L6" s="23" t="s">
        <v>4</v>
      </c>
      <c r="M6" s="24"/>
      <c r="N6" s="24"/>
      <c r="O6" s="24"/>
      <c r="P6" s="24"/>
      <c r="Q6" s="24"/>
      <c r="R6" s="31"/>
    </row>
    <row r="7" spans="2:48" ht="12.75" customHeight="1" x14ac:dyDescent="0.2">
      <c r="B7" s="28"/>
      <c r="C7" s="19"/>
      <c r="D7" s="19"/>
      <c r="E7" s="19"/>
      <c r="F7" s="19"/>
      <c r="G7" s="19"/>
      <c r="H7" s="19"/>
      <c r="I7" s="18"/>
      <c r="J7" s="17"/>
      <c r="K7" s="19"/>
      <c r="L7" s="28"/>
      <c r="M7" s="19"/>
      <c r="N7" s="19"/>
      <c r="O7" s="19"/>
      <c r="P7" s="19"/>
      <c r="Q7" s="19"/>
      <c r="R7" s="18"/>
    </row>
    <row r="8" spans="2:48" ht="19.5" customHeight="1" x14ac:dyDescent="0.2">
      <c r="B8" s="32"/>
      <c r="C8" s="33"/>
      <c r="D8" s="33"/>
      <c r="E8" s="33"/>
      <c r="F8" s="33"/>
      <c r="G8" s="33"/>
      <c r="H8" s="33"/>
      <c r="I8" s="34" t="s">
        <v>5</v>
      </c>
      <c r="J8" s="35"/>
      <c r="K8" s="19"/>
      <c r="L8" s="28"/>
      <c r="M8" s="19"/>
      <c r="N8" s="19"/>
      <c r="O8" s="19"/>
      <c r="P8" s="19"/>
      <c r="Q8" s="19"/>
      <c r="R8" s="18" t="s">
        <v>6</v>
      </c>
    </row>
    <row r="9" spans="2:48" ht="12.75" customHeight="1" x14ac:dyDescent="0.2">
      <c r="B9" s="365" t="s">
        <v>7</v>
      </c>
      <c r="C9" s="367" t="s">
        <v>8</v>
      </c>
      <c r="D9" s="36"/>
      <c r="E9" s="37"/>
      <c r="F9" s="37" t="s">
        <v>9</v>
      </c>
      <c r="G9" s="38" t="s">
        <v>10</v>
      </c>
      <c r="H9" s="39" t="s">
        <v>10</v>
      </c>
      <c r="I9" s="38"/>
      <c r="J9" s="40"/>
      <c r="K9" s="369" t="s">
        <v>7</v>
      </c>
      <c r="L9" s="371" t="s">
        <v>8</v>
      </c>
      <c r="M9" s="373" t="s">
        <v>11</v>
      </c>
      <c r="N9" s="355" t="s">
        <v>12</v>
      </c>
      <c r="O9" s="355" t="s">
        <v>13</v>
      </c>
      <c r="P9" s="358" t="s">
        <v>14</v>
      </c>
      <c r="Q9" s="359" t="s">
        <v>15</v>
      </c>
      <c r="R9" s="41" t="s">
        <v>16</v>
      </c>
    </row>
    <row r="10" spans="2:48" ht="12.75" customHeight="1" x14ac:dyDescent="0.2">
      <c r="B10" s="366"/>
      <c r="C10" s="368"/>
      <c r="D10" s="38"/>
      <c r="E10" s="42" t="s">
        <v>17</v>
      </c>
      <c r="F10" s="39" t="s">
        <v>18</v>
      </c>
      <c r="G10" s="38" t="s">
        <v>19</v>
      </c>
      <c r="H10" s="39" t="s">
        <v>19</v>
      </c>
      <c r="I10" s="38"/>
      <c r="J10" s="40"/>
      <c r="K10" s="370"/>
      <c r="L10" s="372"/>
      <c r="M10" s="374"/>
      <c r="N10" s="356"/>
      <c r="O10" s="356"/>
      <c r="P10" s="358"/>
      <c r="Q10" s="360"/>
      <c r="R10" s="43"/>
    </row>
    <row r="11" spans="2:48" x14ac:dyDescent="0.2">
      <c r="B11" s="366"/>
      <c r="C11" s="368"/>
      <c r="D11" s="38" t="s">
        <v>18</v>
      </c>
      <c r="E11" s="39" t="s">
        <v>18</v>
      </c>
      <c r="F11" s="39" t="s">
        <v>20</v>
      </c>
      <c r="G11" s="38" t="s">
        <v>21</v>
      </c>
      <c r="H11" s="39" t="s">
        <v>22</v>
      </c>
      <c r="I11" s="38" t="s">
        <v>23</v>
      </c>
      <c r="J11" s="40"/>
      <c r="K11" s="370"/>
      <c r="L11" s="372"/>
      <c r="M11" s="374"/>
      <c r="N11" s="356"/>
      <c r="O11" s="356"/>
      <c r="P11" s="358"/>
      <c r="Q11" s="360"/>
      <c r="R11" s="43"/>
    </row>
    <row r="12" spans="2:48" x14ac:dyDescent="0.2">
      <c r="B12" s="366"/>
      <c r="C12" s="368"/>
      <c r="D12" s="38" t="s">
        <v>24</v>
      </c>
      <c r="E12" s="39" t="s">
        <v>24</v>
      </c>
      <c r="F12" s="39" t="s">
        <v>25</v>
      </c>
      <c r="G12" s="38" t="s">
        <v>26</v>
      </c>
      <c r="H12" s="39" t="s">
        <v>26</v>
      </c>
      <c r="I12" s="38" t="s">
        <v>16</v>
      </c>
      <c r="J12" s="40"/>
      <c r="K12" s="370"/>
      <c r="L12" s="372"/>
      <c r="M12" s="374"/>
      <c r="N12" s="356"/>
      <c r="O12" s="356"/>
      <c r="P12" s="358"/>
      <c r="Q12" s="360"/>
      <c r="R12" s="43"/>
    </row>
    <row r="13" spans="2:48" s="48" customFormat="1" x14ac:dyDescent="0.2">
      <c r="B13" s="366"/>
      <c r="C13" s="368"/>
      <c r="D13" s="44" t="s">
        <v>27</v>
      </c>
      <c r="E13" s="45" t="s">
        <v>28</v>
      </c>
      <c r="F13" s="45" t="s">
        <v>29</v>
      </c>
      <c r="G13" s="44" t="s">
        <v>27</v>
      </c>
      <c r="H13" s="45" t="s">
        <v>29</v>
      </c>
      <c r="I13" s="44" t="s">
        <v>30</v>
      </c>
      <c r="J13" s="46"/>
      <c r="K13" s="370"/>
      <c r="L13" s="372"/>
      <c r="M13" s="375"/>
      <c r="N13" s="357"/>
      <c r="O13" s="357"/>
      <c r="P13" s="358"/>
      <c r="Q13" s="361"/>
      <c r="R13" s="47" t="s">
        <v>30</v>
      </c>
      <c r="W13" s="49"/>
    </row>
    <row r="14" spans="2:48" ht="15.75" x14ac:dyDescent="0.2">
      <c r="B14" s="50"/>
      <c r="C14" s="51"/>
      <c r="D14" s="52" t="s">
        <v>31</v>
      </c>
      <c r="E14" s="53" t="s">
        <v>31</v>
      </c>
      <c r="F14" s="53" t="s">
        <v>31</v>
      </c>
      <c r="G14" s="54" t="s">
        <v>31</v>
      </c>
      <c r="H14" s="55" t="s">
        <v>31</v>
      </c>
      <c r="I14" s="54" t="s">
        <v>32</v>
      </c>
      <c r="J14" s="56"/>
      <c r="K14" s="57"/>
      <c r="L14" s="58"/>
      <c r="M14" s="59" t="s">
        <v>31</v>
      </c>
      <c r="N14" s="60" t="s">
        <v>31</v>
      </c>
      <c r="O14" s="60" t="s">
        <v>31</v>
      </c>
      <c r="P14" s="61" t="s">
        <v>31</v>
      </c>
      <c r="Q14" s="62" t="s">
        <v>31</v>
      </c>
      <c r="R14" s="61" t="s">
        <v>32</v>
      </c>
    </row>
    <row r="15" spans="2:48" ht="15.75" x14ac:dyDescent="0.25">
      <c r="B15" s="63">
        <v>1</v>
      </c>
      <c r="C15" s="64" t="s">
        <v>33</v>
      </c>
      <c r="D15" s="9"/>
      <c r="E15" s="9"/>
      <c r="F15" s="9"/>
      <c r="G15" s="9"/>
      <c r="H15" s="65"/>
      <c r="I15" s="66"/>
      <c r="J15" s="67"/>
      <c r="K15" s="19"/>
      <c r="L15" s="28"/>
      <c r="M15" s="19"/>
      <c r="N15" s="19"/>
      <c r="O15" s="19"/>
      <c r="P15" s="17"/>
      <c r="Q15" s="68"/>
      <c r="R15" s="69"/>
    </row>
    <row r="16" spans="2:48" ht="15.75" x14ac:dyDescent="0.25">
      <c r="B16" s="70"/>
      <c r="C16" s="71" t="s">
        <v>34</v>
      </c>
      <c r="D16" s="72">
        <f>ROUND(SUM('[12]P&amp;L'!B7:B11)/100000,2)</f>
        <v>1326.35</v>
      </c>
      <c r="E16" s="71">
        <v>1322.9499999999998</v>
      </c>
      <c r="F16" s="73">
        <v>4250.97</v>
      </c>
      <c r="G16" s="74">
        <f>ROUND(SUM('[12]P&amp;L'!C7:C11)/100000,2)</f>
        <v>3670.35</v>
      </c>
      <c r="H16" s="75">
        <v>8749.26</v>
      </c>
      <c r="I16" s="76">
        <v>9429.6299999999992</v>
      </c>
      <c r="J16" s="77"/>
      <c r="K16" s="78">
        <v>1</v>
      </c>
      <c r="L16" s="79" t="s">
        <v>35</v>
      </c>
      <c r="M16" s="80"/>
      <c r="N16" s="80"/>
      <c r="O16" s="80"/>
      <c r="P16" s="80"/>
      <c r="Q16" s="81"/>
      <c r="R16" s="82"/>
      <c r="S16" s="83"/>
      <c r="T16" s="83"/>
      <c r="U16" s="83"/>
      <c r="V16" s="83"/>
      <c r="W16" s="83"/>
      <c r="X16" s="83"/>
      <c r="Y16" s="83"/>
      <c r="Z16" s="83"/>
      <c r="AA16" s="83"/>
      <c r="AB16" s="84"/>
      <c r="AC16" s="84"/>
      <c r="AD16" s="84"/>
      <c r="AE16" s="84"/>
      <c r="AF16" s="84"/>
      <c r="AG16" s="85"/>
      <c r="AH16" s="85"/>
      <c r="AI16" s="83"/>
      <c r="AJ16" s="83"/>
      <c r="AK16" s="83"/>
      <c r="AL16" s="83"/>
      <c r="AM16" s="83"/>
      <c r="AN16" s="83"/>
      <c r="AO16" s="83"/>
      <c r="AQ16" s="83"/>
      <c r="AR16" s="83"/>
      <c r="AS16" s="83"/>
      <c r="AT16" s="83"/>
      <c r="AU16" s="83"/>
      <c r="AV16" s="83"/>
    </row>
    <row r="17" spans="2:49" ht="15.75" x14ac:dyDescent="0.25">
      <c r="B17" s="70"/>
      <c r="C17" s="71" t="s">
        <v>36</v>
      </c>
      <c r="D17" s="72">
        <f>ROUND(SUM('[12]P&amp;L'!B12:B13)/10^5,2)</f>
        <v>239.38</v>
      </c>
      <c r="E17" s="71">
        <v>238.32999999999998</v>
      </c>
      <c r="F17" s="73">
        <v>188.98571612188201</v>
      </c>
      <c r="G17" s="74">
        <f>ROUND(SUM('[12]P&amp;L'!C12:C13)/10^5,2)</f>
        <v>779.92</v>
      </c>
      <c r="H17" s="75">
        <v>584.20000000000005</v>
      </c>
      <c r="I17" s="76">
        <v>970.12</v>
      </c>
      <c r="J17" s="77"/>
      <c r="K17" s="86"/>
      <c r="L17" s="87" t="s">
        <v>37</v>
      </c>
      <c r="M17" s="81">
        <f>P17-N17</f>
        <v>426.93308999999999</v>
      </c>
      <c r="N17" s="81">
        <v>2.8699699999999999</v>
      </c>
      <c r="O17" s="81">
        <v>1388.8529388999998</v>
      </c>
      <c r="P17" s="80">
        <f>'[12]P&amp;L Chart'!S41</f>
        <v>429.80306000000002</v>
      </c>
      <c r="Q17" s="81">
        <v>3064.5865899999999</v>
      </c>
      <c r="R17" s="82">
        <v>6698.36</v>
      </c>
      <c r="S17" s="83"/>
      <c r="T17" s="83"/>
      <c r="U17" s="83"/>
      <c r="V17" s="83"/>
      <c r="W17" s="83"/>
      <c r="X17" s="83"/>
      <c r="Y17" s="83"/>
      <c r="Z17" s="83"/>
      <c r="AA17" s="83"/>
      <c r="AB17" s="84"/>
      <c r="AC17" s="84"/>
      <c r="AD17" s="84"/>
      <c r="AE17" s="84"/>
      <c r="AF17" s="84"/>
      <c r="AG17" s="84"/>
      <c r="AH17" s="84"/>
      <c r="AI17" s="83"/>
      <c r="AJ17" s="83"/>
      <c r="AK17" s="83"/>
      <c r="AL17" s="83"/>
      <c r="AM17" s="83"/>
      <c r="AN17" s="83"/>
      <c r="AO17" s="83"/>
      <c r="AQ17" s="83"/>
      <c r="AR17" s="83"/>
      <c r="AS17" s="83"/>
      <c r="AT17" s="83"/>
      <c r="AU17" s="83"/>
      <c r="AV17" s="83"/>
      <c r="AW17" s="83"/>
    </row>
    <row r="18" spans="2:49" ht="15.75" x14ac:dyDescent="0.25">
      <c r="B18" s="70"/>
      <c r="C18" s="88" t="s">
        <v>38</v>
      </c>
      <c r="D18" s="89">
        <f>SUM(D16:D17)</f>
        <v>1565.73</v>
      </c>
      <c r="E18" s="90">
        <f>SUM(E16:E17)</f>
        <v>1561.2799999999997</v>
      </c>
      <c r="F18" s="91">
        <f>SUM(F16:F17)</f>
        <v>4439.9557161218827</v>
      </c>
      <c r="G18" s="89">
        <f>SUM(G16:G17)</f>
        <v>4450.2699999999995</v>
      </c>
      <c r="H18" s="90">
        <f>SUM(H16:H17)</f>
        <v>9333.4600000000009</v>
      </c>
      <c r="I18" s="92">
        <f>+I16+I17</f>
        <v>10399.75</v>
      </c>
      <c r="J18" s="93"/>
      <c r="K18" s="86"/>
      <c r="L18" s="87" t="s">
        <v>39</v>
      </c>
      <c r="M18" s="81">
        <f>P18-N18</f>
        <v>19.329999999999998</v>
      </c>
      <c r="N18" s="81">
        <v>10.0745</v>
      </c>
      <c r="O18" s="81">
        <v>9.5</v>
      </c>
      <c r="P18" s="80">
        <f>'[12]P&amp;L Chart'!T41</f>
        <v>29.404499999999999</v>
      </c>
      <c r="Q18" s="81">
        <v>14.53</v>
      </c>
      <c r="R18" s="82">
        <v>30.65</v>
      </c>
      <c r="S18" s="94"/>
      <c r="T18" s="94"/>
      <c r="U18" s="94"/>
      <c r="V18" s="95"/>
      <c r="W18" s="95"/>
      <c r="X18" s="95"/>
      <c r="Y18" s="95"/>
      <c r="Z18" s="95"/>
      <c r="AA18" s="83"/>
      <c r="AB18" s="84"/>
      <c r="AC18" s="84"/>
      <c r="AD18" s="84"/>
      <c r="AE18" s="84"/>
      <c r="AF18" s="84"/>
      <c r="AG18" s="84"/>
      <c r="AH18" s="84"/>
      <c r="AI18" s="83"/>
      <c r="AJ18" s="83"/>
      <c r="AK18" s="83"/>
      <c r="AL18" s="83"/>
      <c r="AM18" s="83"/>
      <c r="AN18" s="83"/>
      <c r="AO18" s="83"/>
      <c r="AQ18" s="83"/>
      <c r="AR18" s="83"/>
      <c r="AS18" s="83"/>
      <c r="AT18" s="83"/>
      <c r="AU18" s="83"/>
      <c r="AV18" s="83"/>
      <c r="AW18" s="83"/>
    </row>
    <row r="19" spans="2:49" ht="15.75" x14ac:dyDescent="0.25">
      <c r="B19" s="25">
        <v>2</v>
      </c>
      <c r="C19" s="30" t="s">
        <v>40</v>
      </c>
      <c r="D19" s="30"/>
      <c r="E19" s="71"/>
      <c r="F19" s="73"/>
      <c r="G19" s="72"/>
      <c r="H19" s="96"/>
      <c r="I19" s="92"/>
      <c r="J19" s="93"/>
      <c r="K19" s="86"/>
      <c r="L19" s="87" t="s">
        <v>41</v>
      </c>
      <c r="M19" s="81">
        <f>P19-N19</f>
        <v>2313.7799011750003</v>
      </c>
      <c r="N19" s="81">
        <v>1113.8446425249999</v>
      </c>
      <c r="O19" s="81">
        <v>811.40758579999999</v>
      </c>
      <c r="P19" s="80">
        <f>'[12]P&amp;L Chart'!V41</f>
        <v>3427.6245437000002</v>
      </c>
      <c r="Q19" s="81">
        <v>1443.1850858</v>
      </c>
      <c r="R19" s="82">
        <v>2958.79</v>
      </c>
      <c r="S19" s="83"/>
      <c r="T19" s="83"/>
      <c r="U19" s="83"/>
      <c r="V19" s="83"/>
      <c r="W19" s="83"/>
      <c r="X19" s="83"/>
      <c r="Y19" s="83"/>
      <c r="Z19" s="83"/>
      <c r="AA19" s="84"/>
      <c r="AB19" s="84"/>
      <c r="AC19" s="84"/>
      <c r="AD19" s="84"/>
      <c r="AE19" s="84"/>
      <c r="AF19" s="84"/>
      <c r="AG19" s="84"/>
      <c r="AH19" s="84"/>
      <c r="AI19" s="83"/>
      <c r="AJ19" s="83"/>
      <c r="AK19" s="83"/>
      <c r="AL19" s="83"/>
      <c r="AM19" s="83"/>
      <c r="AN19" s="83"/>
      <c r="AO19" s="83"/>
      <c r="AQ19" s="83"/>
      <c r="AR19" s="83"/>
      <c r="AS19" s="83"/>
      <c r="AT19" s="83"/>
      <c r="AU19" s="83"/>
      <c r="AV19" s="83"/>
      <c r="AW19" s="83"/>
    </row>
    <row r="20" spans="2:49" ht="15.75" x14ac:dyDescent="0.25">
      <c r="B20" s="25"/>
      <c r="C20" s="71" t="s">
        <v>42</v>
      </c>
      <c r="D20" s="72">
        <f>-'[12]BS Chart'!S49/100000</f>
        <v>-4.3826048000000002</v>
      </c>
      <c r="E20" s="73">
        <v>1.5334300000000001</v>
      </c>
      <c r="F20" s="73">
        <v>-8.0881100000000021</v>
      </c>
      <c r="G20" s="72">
        <f>-'[12]BS Chart'!R49/100000</f>
        <v>-6.8491748000000001</v>
      </c>
      <c r="H20" s="96">
        <v>-22.37</v>
      </c>
      <c r="I20" s="92">
        <v>-11.41</v>
      </c>
      <c r="J20" s="93"/>
      <c r="K20" s="86"/>
      <c r="L20" s="87" t="s">
        <v>43</v>
      </c>
      <c r="M20" s="81">
        <f>P20-N20</f>
        <v>366.98013000000003</v>
      </c>
      <c r="N20" s="81">
        <v>196.46838982015046</v>
      </c>
      <c r="O20" s="97">
        <v>185.20421168419344</v>
      </c>
      <c r="P20" s="80">
        <f>'[12]P&amp;L Chart'!W41+0.01</f>
        <v>563.44851982015052</v>
      </c>
      <c r="Q20" s="81">
        <v>371.18675168419344</v>
      </c>
      <c r="R20" s="82">
        <v>714.58</v>
      </c>
      <c r="S20" s="83"/>
      <c r="T20" s="83"/>
      <c r="U20" s="83"/>
      <c r="V20" s="83"/>
      <c r="W20" s="83"/>
      <c r="X20" s="83"/>
      <c r="Y20" s="83"/>
      <c r="Z20" s="83"/>
      <c r="AA20" s="83"/>
      <c r="AB20" s="84"/>
      <c r="AC20" s="84"/>
      <c r="AD20" s="84"/>
      <c r="AE20" s="84"/>
      <c r="AF20" s="84"/>
      <c r="AG20" s="84"/>
      <c r="AH20" s="84"/>
      <c r="AI20" s="83"/>
      <c r="AJ20" s="83"/>
      <c r="AK20" s="83"/>
      <c r="AL20" s="83"/>
      <c r="AM20" s="83"/>
      <c r="AN20" s="83"/>
      <c r="AO20" s="83"/>
      <c r="AQ20" s="83"/>
      <c r="AR20" s="83"/>
      <c r="AS20" s="83"/>
      <c r="AT20" s="83"/>
      <c r="AU20" s="83"/>
      <c r="AV20" s="83"/>
    </row>
    <row r="21" spans="2:49" ht="15.75" x14ac:dyDescent="0.25">
      <c r="B21" s="70"/>
      <c r="C21" s="71" t="s">
        <v>44</v>
      </c>
      <c r="D21" s="72">
        <f>ROUND(('[12]P&amp;L'!B23)/10^5,2)-D20</f>
        <v>91.242604799999995</v>
      </c>
      <c r="E21" s="73">
        <v>84.96656999999999</v>
      </c>
      <c r="F21" s="73">
        <v>78.528109999999998</v>
      </c>
      <c r="G21" s="74">
        <f>ROUND(('[12]P&amp;L'!C23)/10^5,2)-G20</f>
        <v>255.07917479999998</v>
      </c>
      <c r="H21" s="75">
        <v>206.29</v>
      </c>
      <c r="I21" s="76">
        <v>242.57999999999998</v>
      </c>
      <c r="J21" s="77"/>
      <c r="K21" s="86"/>
      <c r="L21" s="87" t="s">
        <v>45</v>
      </c>
      <c r="M21" s="80">
        <f>SUM(M17:M20)</f>
        <v>3127.0231211750001</v>
      </c>
      <c r="N21" s="81">
        <v>1323.2475023451502</v>
      </c>
      <c r="O21" s="81">
        <v>2394.9547363841934</v>
      </c>
      <c r="P21" s="80">
        <f>SUM(P17:P20)-0.01</f>
        <v>4450.2706235201504</v>
      </c>
      <c r="Q21" s="81">
        <v>4893.4984274841936</v>
      </c>
      <c r="R21" s="82">
        <f>SUM(R17:R20)</f>
        <v>10402.379999999999</v>
      </c>
      <c r="S21" s="83"/>
      <c r="T21" s="83"/>
      <c r="U21" s="83"/>
      <c r="V21" s="83"/>
      <c r="W21" s="83"/>
      <c r="X21" s="83"/>
      <c r="Y21" s="83"/>
      <c r="Z21" s="83"/>
      <c r="AA21" s="83"/>
      <c r="AB21" s="84"/>
      <c r="AC21" s="84"/>
      <c r="AD21" s="84"/>
      <c r="AE21" s="84"/>
      <c r="AF21" s="84"/>
      <c r="AG21" s="84"/>
      <c r="AH21" s="84"/>
      <c r="AI21" s="83"/>
      <c r="AJ21" s="83"/>
      <c r="AK21" s="83"/>
      <c r="AL21" s="83"/>
      <c r="AM21" s="83"/>
      <c r="AN21" s="83"/>
      <c r="AO21" s="83"/>
      <c r="AQ21" s="83"/>
      <c r="AR21" s="83"/>
      <c r="AS21" s="83"/>
      <c r="AT21" s="83"/>
      <c r="AU21" s="83"/>
      <c r="AV21" s="83"/>
    </row>
    <row r="22" spans="2:49" ht="15.75" x14ac:dyDescent="0.25">
      <c r="B22" s="98"/>
      <c r="C22" s="71" t="s">
        <v>46</v>
      </c>
      <c r="D22" s="72">
        <f>ROUND(('[12]P&amp;L'!B20+'[12]P&amp;L'!B21+'[12]P&amp;L'!B22+'[12]P&amp;L'!B24)/100000,2)</f>
        <v>357.82</v>
      </c>
      <c r="E22" s="73">
        <v>395.56000000000006</v>
      </c>
      <c r="F22" s="73">
        <v>1323.43</v>
      </c>
      <c r="G22" s="99">
        <f>ROUND(('[12]P&amp;L'!C20+'[12]P&amp;L'!C21+'[12]P&amp;L'!C22+'[12]P&amp;L'!C24)/100000,2)</f>
        <v>1106.77</v>
      </c>
      <c r="H22" s="96">
        <v>4201.82</v>
      </c>
      <c r="I22" s="92">
        <v>3340.08</v>
      </c>
      <c r="J22" s="93"/>
      <c r="K22" s="86"/>
      <c r="L22" s="87" t="s">
        <v>47</v>
      </c>
      <c r="M22" s="81"/>
      <c r="N22" s="81">
        <v>0</v>
      </c>
      <c r="O22" s="81">
        <v>0</v>
      </c>
      <c r="P22" s="80">
        <v>0</v>
      </c>
      <c r="Q22" s="81">
        <v>0</v>
      </c>
      <c r="R22" s="82">
        <v>2.63</v>
      </c>
      <c r="S22" s="83"/>
      <c r="T22" s="83"/>
      <c r="U22" s="83"/>
      <c r="V22" s="83"/>
      <c r="W22" s="83"/>
      <c r="X22" s="83"/>
      <c r="Y22" s="83"/>
      <c r="Z22" s="83"/>
      <c r="AA22" s="83"/>
      <c r="AB22" s="84"/>
      <c r="AC22" s="84"/>
      <c r="AD22" s="84"/>
      <c r="AE22" s="84"/>
      <c r="AF22" s="84"/>
      <c r="AG22" s="84"/>
      <c r="AH22" s="84"/>
      <c r="AI22" s="100"/>
      <c r="AJ22" s="100"/>
      <c r="AK22" s="100"/>
      <c r="AL22" s="100"/>
      <c r="AM22" s="100"/>
      <c r="AN22" s="100"/>
      <c r="AO22" s="100"/>
      <c r="AQ22" s="83"/>
      <c r="AR22" s="83"/>
      <c r="AS22" s="83"/>
      <c r="AT22" s="83"/>
      <c r="AU22" s="83"/>
      <c r="AV22" s="83"/>
    </row>
    <row r="23" spans="2:49" ht="15.75" x14ac:dyDescent="0.25">
      <c r="B23" s="98"/>
      <c r="C23" s="71" t="s">
        <v>48</v>
      </c>
      <c r="D23" s="72">
        <f>ROUND(('[12]P&amp;L'!B25+'[12]P&amp;L'!B26)/100000,2)</f>
        <v>60.95</v>
      </c>
      <c r="E23" s="73">
        <v>89.96</v>
      </c>
      <c r="F23" s="73">
        <v>19.16</v>
      </c>
      <c r="G23" s="99">
        <f>ROUND(('[12]P&amp;L'!C25+'[12]P&amp;L'!C26)/100000,2)</f>
        <v>239.15</v>
      </c>
      <c r="H23" s="96">
        <v>62.7</v>
      </c>
      <c r="I23" s="92">
        <v>1115.8</v>
      </c>
      <c r="J23" s="93"/>
      <c r="K23" s="101"/>
      <c r="L23" s="87" t="s">
        <v>49</v>
      </c>
      <c r="M23" s="80">
        <f>M21-M22</f>
        <v>3127.0231211750001</v>
      </c>
      <c r="N23" s="81">
        <v>1323.2475023451502</v>
      </c>
      <c r="O23" s="81">
        <v>2394.9547363841934</v>
      </c>
      <c r="P23" s="80">
        <f>P21-P22</f>
        <v>4450.2706235201504</v>
      </c>
      <c r="Q23" s="81">
        <v>4893.4984274841936</v>
      </c>
      <c r="R23" s="82">
        <f>R21-R22</f>
        <v>10399.75</v>
      </c>
      <c r="S23" s="83"/>
      <c r="T23" s="83"/>
      <c r="U23" s="83"/>
      <c r="V23" s="83"/>
      <c r="W23" s="83"/>
      <c r="X23" s="83"/>
      <c r="Y23" s="83"/>
      <c r="Z23" s="83"/>
      <c r="AA23" s="83"/>
      <c r="AB23" s="84"/>
      <c r="AC23" s="84"/>
      <c r="AD23" s="84"/>
      <c r="AE23" s="84"/>
      <c r="AF23" s="84"/>
      <c r="AG23" s="84"/>
      <c r="AH23" s="84"/>
      <c r="AI23" s="84"/>
      <c r="AJ23" s="84"/>
    </row>
    <row r="24" spans="2:49" ht="15.75" x14ac:dyDescent="0.25">
      <c r="B24" s="98"/>
      <c r="C24" s="71" t="s">
        <v>50</v>
      </c>
      <c r="D24" s="72">
        <f>ROUND('[12]P&amp;L'!B29/100000,2)</f>
        <v>232.28</v>
      </c>
      <c r="E24" s="73">
        <v>212.01999999999998</v>
      </c>
      <c r="F24" s="73">
        <v>206.67</v>
      </c>
      <c r="G24" s="99">
        <f>ROUND('[12]P&amp;L'!C29/100000,2)</f>
        <v>661.87</v>
      </c>
      <c r="H24" s="96">
        <v>486.88</v>
      </c>
      <c r="I24" s="92">
        <v>701</v>
      </c>
      <c r="J24" s="93"/>
      <c r="K24" s="86"/>
      <c r="L24" s="102"/>
      <c r="M24" s="103"/>
      <c r="N24" s="103"/>
      <c r="O24" s="103"/>
      <c r="P24" s="80"/>
      <c r="Q24" s="81"/>
      <c r="R24" s="82"/>
      <c r="S24" s="83"/>
      <c r="T24" s="83"/>
      <c r="U24" s="83">
        <f>G18-P23</f>
        <v>-6.2352015083888546E-4</v>
      </c>
      <c r="V24" s="83">
        <f>H18-Q23</f>
        <v>4439.9615725158073</v>
      </c>
      <c r="W24" s="83" t="e">
        <f>#REF!-#REF!</f>
        <v>#REF!</v>
      </c>
      <c r="X24" s="83">
        <f>I18-R23</f>
        <v>0</v>
      </c>
      <c r="Y24" s="83">
        <f>K18-S24</f>
        <v>0</v>
      </c>
      <c r="Z24" s="83"/>
      <c r="AA24" s="83"/>
      <c r="AB24" s="84"/>
      <c r="AC24" s="84"/>
      <c r="AD24" s="84"/>
      <c r="AE24" s="84"/>
      <c r="AF24" s="84"/>
      <c r="AG24" s="84"/>
      <c r="AH24" s="84"/>
      <c r="AI24" s="84"/>
      <c r="AJ24" s="84"/>
    </row>
    <row r="25" spans="2:49" ht="15.75" x14ac:dyDescent="0.25">
      <c r="B25" s="98"/>
      <c r="C25" s="71" t="s">
        <v>51</v>
      </c>
      <c r="D25" s="72">
        <f>ROUND(('[12]P&amp;L'!B31)/10^5,2)</f>
        <v>0</v>
      </c>
      <c r="E25" s="73">
        <v>0</v>
      </c>
      <c r="F25" s="73">
        <v>26.22</v>
      </c>
      <c r="G25" s="74">
        <f>ROUND(('[12]P&amp;L'!C31)/10^5,2)</f>
        <v>44.62</v>
      </c>
      <c r="H25" s="75">
        <v>2902.1</v>
      </c>
      <c r="I25" s="76">
        <v>2903.91</v>
      </c>
      <c r="J25" s="77"/>
      <c r="K25" s="104"/>
      <c r="L25" s="102"/>
      <c r="M25" s="103"/>
      <c r="N25" s="103"/>
      <c r="O25" s="103"/>
      <c r="P25" s="80"/>
      <c r="Q25" s="81"/>
      <c r="R25" s="82"/>
      <c r="S25" s="83"/>
      <c r="T25" s="83"/>
      <c r="U25" s="83"/>
      <c r="V25" s="83"/>
      <c r="W25" s="83"/>
      <c r="X25" s="83"/>
      <c r="Y25" s="83"/>
      <c r="Z25" s="83"/>
      <c r="AA25" s="83"/>
      <c r="AB25" s="84"/>
      <c r="AC25" s="84"/>
      <c r="AD25" s="84"/>
      <c r="AE25" s="84"/>
      <c r="AF25" s="84"/>
      <c r="AG25" s="84"/>
      <c r="AH25" s="84"/>
      <c r="AI25" s="84"/>
      <c r="AJ25" s="84"/>
    </row>
    <row r="26" spans="2:49" ht="15.75" x14ac:dyDescent="0.25">
      <c r="B26" s="98"/>
      <c r="C26" s="71" t="s">
        <v>52</v>
      </c>
      <c r="D26" s="72">
        <f>ROUND(('[12]P&amp;L'!B30)/10^5,2)</f>
        <v>179.2</v>
      </c>
      <c r="E26" s="73">
        <v>144.15000000000003</v>
      </c>
      <c r="F26" s="73">
        <v>167.28</v>
      </c>
      <c r="G26" s="99">
        <f>ROUND(('[12]P&amp;L'!C30)/10^5,2)</f>
        <v>461.99</v>
      </c>
      <c r="H26" s="96">
        <v>443.49</v>
      </c>
      <c r="I26" s="92">
        <v>683.7</v>
      </c>
      <c r="J26" s="93"/>
      <c r="K26" s="105"/>
      <c r="L26" s="102"/>
      <c r="M26" s="103"/>
      <c r="N26" s="103"/>
      <c r="O26" s="103"/>
      <c r="P26" s="103"/>
      <c r="Q26" s="103"/>
      <c r="R26" s="106"/>
      <c r="S26" s="83"/>
      <c r="T26" s="83"/>
      <c r="U26" s="83"/>
      <c r="V26" s="83"/>
      <c r="W26" s="83"/>
      <c r="X26" s="83"/>
      <c r="Y26" s="83"/>
      <c r="Z26" s="83"/>
      <c r="AA26" s="83"/>
      <c r="AB26" s="84"/>
      <c r="AC26" s="84"/>
      <c r="AD26" s="84"/>
      <c r="AE26" s="84"/>
      <c r="AF26" s="84"/>
      <c r="AG26" s="84"/>
      <c r="AH26" s="84"/>
      <c r="AI26" s="84"/>
      <c r="AJ26" s="84"/>
    </row>
    <row r="27" spans="2:49" ht="15.75" x14ac:dyDescent="0.25">
      <c r="B27" s="70"/>
      <c r="C27" s="71" t="s">
        <v>53</v>
      </c>
      <c r="D27" s="72">
        <f>ROUND(('[12]P&amp;L'!B27)/10^5,2)</f>
        <v>517.87</v>
      </c>
      <c r="E27" s="73">
        <v>561.07000000000005</v>
      </c>
      <c r="F27" s="73">
        <v>491.99</v>
      </c>
      <c r="G27" s="99">
        <f>ROUND(('[12]P&amp;L'!C27)/10^5,2)</f>
        <v>1602.35</v>
      </c>
      <c r="H27" s="96">
        <v>1372.42</v>
      </c>
      <c r="I27" s="92">
        <v>2154.9299999999998</v>
      </c>
      <c r="J27" s="93"/>
      <c r="K27" s="105"/>
      <c r="L27" s="79"/>
      <c r="M27" s="80"/>
      <c r="N27" s="80"/>
      <c r="O27" s="80"/>
      <c r="P27" s="19"/>
      <c r="Q27" s="19"/>
      <c r="R27" s="18"/>
      <c r="S27" s="94"/>
      <c r="T27" s="94"/>
      <c r="U27" s="94"/>
      <c r="V27" s="83"/>
      <c r="W27" s="83"/>
      <c r="X27" s="83"/>
      <c r="Y27" s="83"/>
      <c r="Z27" s="83"/>
      <c r="AA27" s="83"/>
      <c r="AB27" s="84"/>
      <c r="AC27" s="84"/>
      <c r="AD27" s="84"/>
      <c r="AE27" s="84"/>
      <c r="AF27" s="84"/>
      <c r="AG27" s="84"/>
      <c r="AH27" s="84"/>
      <c r="AI27" s="84"/>
      <c r="AJ27" s="84"/>
    </row>
    <row r="28" spans="2:49" ht="15.75" x14ac:dyDescent="0.25">
      <c r="B28" s="70"/>
      <c r="C28" s="30" t="s">
        <v>54</v>
      </c>
      <c r="D28" s="99">
        <f>SUM(D20:D27)</f>
        <v>1434.98</v>
      </c>
      <c r="E28" s="96">
        <f>SUM(E20:E27)</f>
        <v>1489.2600000000002</v>
      </c>
      <c r="F28" s="91">
        <f>SUM(F20:F27)</f>
        <v>2305.1900000000005</v>
      </c>
      <c r="G28" s="99">
        <f>SUM(G20:G27)</f>
        <v>4364.9799999999996</v>
      </c>
      <c r="H28" s="96">
        <f>SUM(H20:H27)</f>
        <v>9653.33</v>
      </c>
      <c r="I28" s="92">
        <f>+SUM(I20:I27)</f>
        <v>11130.59</v>
      </c>
      <c r="J28" s="93"/>
      <c r="K28" s="86">
        <v>2</v>
      </c>
      <c r="L28" s="79" t="s">
        <v>55</v>
      </c>
      <c r="M28" s="80"/>
      <c r="N28" s="80"/>
      <c r="O28" s="80"/>
      <c r="P28" s="80"/>
      <c r="Q28" s="81"/>
      <c r="R28" s="18"/>
      <c r="S28" s="83"/>
      <c r="T28" s="83"/>
      <c r="U28" s="83"/>
      <c r="V28" s="95"/>
      <c r="W28" s="95"/>
      <c r="X28" s="107"/>
      <c r="Y28" s="95"/>
      <c r="Z28" s="95"/>
      <c r="AA28" s="83"/>
      <c r="AB28" s="84"/>
      <c r="AC28" s="84"/>
      <c r="AD28" s="84"/>
      <c r="AE28" s="84"/>
      <c r="AF28" s="84"/>
      <c r="AG28" s="84"/>
      <c r="AH28" s="84"/>
      <c r="AI28" s="84"/>
      <c r="AJ28" s="84"/>
    </row>
    <row r="29" spans="2:49" ht="15.75" x14ac:dyDescent="0.25">
      <c r="B29" s="25">
        <v>3</v>
      </c>
      <c r="C29" s="30" t="s">
        <v>56</v>
      </c>
      <c r="D29" s="30"/>
      <c r="E29" s="71"/>
      <c r="F29" s="73"/>
      <c r="G29" s="30"/>
      <c r="H29" s="75"/>
      <c r="I29" s="76"/>
      <c r="J29" s="77"/>
      <c r="K29" s="108"/>
      <c r="L29" s="87" t="s">
        <v>57</v>
      </c>
      <c r="M29" s="81"/>
      <c r="N29" s="81"/>
      <c r="O29" s="81"/>
      <c r="P29" s="80"/>
      <c r="Q29" s="109"/>
      <c r="R29" s="110"/>
      <c r="S29" s="94"/>
      <c r="T29" s="94"/>
      <c r="U29" s="94"/>
      <c r="V29" s="94"/>
      <c r="W29" s="94"/>
      <c r="Y29" s="84"/>
      <c r="Z29" s="84"/>
      <c r="AA29" s="84"/>
      <c r="AB29" s="84"/>
      <c r="AC29" s="84"/>
      <c r="AD29" s="84"/>
      <c r="AE29" s="84"/>
      <c r="AF29" s="84"/>
      <c r="AG29" s="84"/>
      <c r="AH29" s="84"/>
      <c r="AI29" s="83"/>
      <c r="AJ29" s="83"/>
      <c r="AK29" s="83"/>
      <c r="AL29" s="83"/>
      <c r="AM29" s="83"/>
      <c r="AN29" s="83"/>
      <c r="AO29" s="83"/>
      <c r="AQ29" s="83"/>
      <c r="AR29" s="83"/>
      <c r="AS29" s="83"/>
      <c r="AT29" s="83"/>
      <c r="AU29" s="83"/>
      <c r="AV29" s="83"/>
    </row>
    <row r="30" spans="2:49" ht="15.75" x14ac:dyDescent="0.25">
      <c r="B30" s="70"/>
      <c r="C30" s="30" t="s">
        <v>58</v>
      </c>
      <c r="D30" s="72">
        <f t="shared" ref="D30:I30" si="0">D18-D28</f>
        <v>130.75</v>
      </c>
      <c r="E30" s="111">
        <f t="shared" si="0"/>
        <v>72.019999999999527</v>
      </c>
      <c r="F30" s="73">
        <f t="shared" si="0"/>
        <v>2134.7657161218822</v>
      </c>
      <c r="G30" s="72">
        <f t="shared" si="0"/>
        <v>85.289999999999964</v>
      </c>
      <c r="H30" s="96">
        <f t="shared" si="0"/>
        <v>-319.86999999999898</v>
      </c>
      <c r="I30" s="112">
        <f t="shared" si="0"/>
        <v>-730.84000000000015</v>
      </c>
      <c r="J30" s="113"/>
      <c r="K30" s="86"/>
      <c r="L30" s="87" t="s">
        <v>59</v>
      </c>
      <c r="M30" s="81"/>
      <c r="N30" s="81"/>
      <c r="O30" s="81"/>
      <c r="P30" s="80"/>
      <c r="Q30" s="81"/>
      <c r="R30" s="82"/>
      <c r="S30" s="83"/>
      <c r="T30" s="83"/>
      <c r="U30" s="83"/>
      <c r="V30" s="83"/>
      <c r="W30" s="83"/>
      <c r="X30" s="83"/>
      <c r="Y30" s="83"/>
      <c r="Z30" s="83"/>
      <c r="AA30" s="84"/>
      <c r="AB30" s="84"/>
      <c r="AC30" s="84"/>
      <c r="AD30" s="84"/>
      <c r="AE30" s="84"/>
      <c r="AF30" s="84"/>
      <c r="AG30" s="84"/>
      <c r="AH30" s="84"/>
      <c r="AI30" s="83"/>
      <c r="AJ30" s="83"/>
      <c r="AK30" s="83"/>
      <c r="AL30" s="83"/>
      <c r="AM30" s="83"/>
      <c r="AN30" s="83"/>
      <c r="AO30" s="83"/>
      <c r="AQ30" s="83"/>
      <c r="AR30" s="83"/>
      <c r="AS30" s="83"/>
      <c r="AT30" s="83"/>
      <c r="AU30" s="83"/>
      <c r="AV30" s="83"/>
    </row>
    <row r="31" spans="2:49" ht="15.75" x14ac:dyDescent="0.25">
      <c r="B31" s="70">
        <v>4</v>
      </c>
      <c r="C31" s="71" t="s">
        <v>60</v>
      </c>
      <c r="D31" s="72">
        <f>ROUND(('[12]P&amp;L'!B15+'[12]P&amp;L'!B14)/10^5,2)</f>
        <v>158.33000000000001</v>
      </c>
      <c r="E31" s="71">
        <v>143.90000000000003</v>
      </c>
      <c r="F31" s="73">
        <v>228.35</v>
      </c>
      <c r="G31" s="99">
        <f>ROUND(('[12]P&amp;L'!C15+'[12]P&amp;L'!C14)/10^5,2)</f>
        <v>450.99</v>
      </c>
      <c r="H31" s="96">
        <v>552.75</v>
      </c>
      <c r="I31" s="92">
        <v>729.32</v>
      </c>
      <c r="J31" s="93"/>
      <c r="K31" s="86"/>
      <c r="L31" s="87" t="s">
        <v>37</v>
      </c>
      <c r="M31" s="81">
        <f>P31-N31</f>
        <v>105.69085575434433</v>
      </c>
      <c r="N31" s="81">
        <v>-194.12214790186798</v>
      </c>
      <c r="O31" s="81">
        <v>32.649012836900965</v>
      </c>
      <c r="P31" s="80">
        <f>'[12]P&amp;L Chart'!S73</f>
        <v>-88.431292147523649</v>
      </c>
      <c r="Q31" s="81">
        <v>-2470.3205788952996</v>
      </c>
      <c r="R31" s="82">
        <v>-234.67</v>
      </c>
      <c r="S31" s="94"/>
      <c r="T31" s="94"/>
      <c r="U31" s="114"/>
      <c r="V31" s="83"/>
      <c r="W31" s="83"/>
      <c r="X31" s="83"/>
      <c r="Y31" s="83"/>
      <c r="Z31" s="83"/>
      <c r="AA31" s="83"/>
      <c r="AB31" s="84"/>
      <c r="AC31" s="84"/>
      <c r="AD31" s="84"/>
      <c r="AE31" s="84"/>
      <c r="AF31" s="84"/>
      <c r="AG31" s="84"/>
      <c r="AH31" s="84"/>
      <c r="AI31" s="83"/>
      <c r="AJ31" s="83"/>
      <c r="AK31" s="83"/>
      <c r="AL31" s="83"/>
      <c r="AM31" s="83"/>
      <c r="AN31" s="83"/>
      <c r="AO31" s="83"/>
      <c r="AQ31" s="83"/>
      <c r="AR31" s="83"/>
      <c r="AS31" s="83"/>
      <c r="AT31" s="83"/>
      <c r="AU31" s="83"/>
      <c r="AV31" s="83"/>
    </row>
    <row r="32" spans="2:49" ht="15.75" x14ac:dyDescent="0.25">
      <c r="B32" s="25">
        <v>5</v>
      </c>
      <c r="C32" s="30" t="s">
        <v>61</v>
      </c>
      <c r="D32" s="99">
        <f>D30+D31</f>
        <v>289.08000000000004</v>
      </c>
      <c r="E32" s="96">
        <f>E30+E31</f>
        <v>215.91999999999956</v>
      </c>
      <c r="F32" s="91">
        <f>F30+F31</f>
        <v>2363.1157161218821</v>
      </c>
      <c r="G32" s="99">
        <f>G30+G31</f>
        <v>536.28</v>
      </c>
      <c r="H32" s="96">
        <f>+H30+H31</f>
        <v>232.88000000000102</v>
      </c>
      <c r="I32" s="92">
        <f>+I30+I31</f>
        <v>-1.5200000000000955</v>
      </c>
      <c r="J32" s="93"/>
      <c r="K32" s="86"/>
      <c r="L32" s="87" t="s">
        <v>62</v>
      </c>
      <c r="M32" s="81">
        <f>P32-N32</f>
        <v>-7.9047943613452389</v>
      </c>
      <c r="N32" s="81">
        <v>-3.5814456386547615</v>
      </c>
      <c r="O32" s="81">
        <v>-11.576487838243059</v>
      </c>
      <c r="P32" s="80">
        <f>'[12]P&amp;L Chart'!T73</f>
        <v>-11.48624</v>
      </c>
      <c r="Q32" s="81">
        <v>-21.165758752617243</v>
      </c>
      <c r="R32" s="82">
        <v>-37.67</v>
      </c>
      <c r="S32" s="83"/>
      <c r="T32" s="83"/>
      <c r="U32" s="95"/>
      <c r="V32" s="83"/>
      <c r="W32" s="83"/>
      <c r="X32" s="83"/>
      <c r="Y32" s="83"/>
      <c r="Z32" s="83"/>
      <c r="AA32" s="84"/>
      <c r="AB32" s="84"/>
      <c r="AC32" s="84"/>
      <c r="AD32" s="84"/>
      <c r="AE32" s="84"/>
      <c r="AF32" s="84"/>
      <c r="AG32" s="84"/>
      <c r="AH32" s="84"/>
      <c r="AI32" s="83"/>
      <c r="AJ32" s="83"/>
      <c r="AK32" s="83"/>
      <c r="AL32" s="83"/>
      <c r="AM32" s="83"/>
      <c r="AN32" s="83"/>
      <c r="AO32" s="83"/>
      <c r="AQ32" s="83"/>
      <c r="AR32" s="83"/>
      <c r="AS32" s="83"/>
      <c r="AT32" s="83"/>
      <c r="AU32" s="83"/>
      <c r="AV32" s="83"/>
    </row>
    <row r="33" spans="1:48" ht="15.75" x14ac:dyDescent="0.25">
      <c r="B33" s="70">
        <v>6</v>
      </c>
      <c r="C33" s="71" t="s">
        <v>63</v>
      </c>
      <c r="D33" s="72">
        <f>ROUND(('[12]P&amp;L'!B28)/10^5,2)</f>
        <v>76.790000000000006</v>
      </c>
      <c r="E33" s="71">
        <v>183.46</v>
      </c>
      <c r="F33" s="73">
        <v>242.6</v>
      </c>
      <c r="G33" s="99">
        <f>ROUND(('[12]P&amp;L'!C28)/10^5,2)</f>
        <v>434.27</v>
      </c>
      <c r="H33" s="96">
        <v>651.1</v>
      </c>
      <c r="I33" s="92">
        <v>770.89</v>
      </c>
      <c r="J33" s="93"/>
      <c r="K33" s="86"/>
      <c r="L33" s="87" t="s">
        <v>41</v>
      </c>
      <c r="M33" s="81">
        <f>P33-N33</f>
        <v>53.538414489578905</v>
      </c>
      <c r="N33" s="81">
        <v>48.508163119470886</v>
      </c>
      <c r="O33" s="81">
        <v>7.1983969764382438</v>
      </c>
      <c r="P33" s="80">
        <f>'[12]P&amp;L Chart'!V73</f>
        <v>102.04657760904979</v>
      </c>
      <c r="Q33" s="81">
        <v>-6.5087130235617563</v>
      </c>
      <c r="R33" s="82">
        <v>-73.89</v>
      </c>
      <c r="S33" s="94"/>
      <c r="T33" s="94"/>
      <c r="U33" s="114"/>
      <c r="V33" s="83"/>
      <c r="W33" s="83"/>
      <c r="X33" s="83"/>
      <c r="Y33" s="83"/>
      <c r="Z33" s="83"/>
      <c r="AA33" s="83"/>
      <c r="AB33" s="84"/>
      <c r="AC33" s="84"/>
      <c r="AD33" s="84"/>
      <c r="AE33" s="84"/>
      <c r="AF33" s="84"/>
      <c r="AG33" s="84"/>
      <c r="AH33" s="84"/>
      <c r="AI33" s="83"/>
      <c r="AJ33" s="83"/>
      <c r="AK33" s="83"/>
      <c r="AL33" s="83"/>
      <c r="AM33" s="83"/>
      <c r="AN33" s="83"/>
      <c r="AO33" s="83"/>
      <c r="AQ33" s="83"/>
      <c r="AR33" s="83"/>
      <c r="AS33" s="83"/>
      <c r="AT33" s="83"/>
      <c r="AU33" s="83"/>
      <c r="AV33" s="83"/>
    </row>
    <row r="34" spans="1:48" ht="15.75" x14ac:dyDescent="0.25">
      <c r="B34" s="25">
        <v>7</v>
      </c>
      <c r="C34" s="30" t="s">
        <v>64</v>
      </c>
      <c r="D34" s="72">
        <f t="shared" ref="D34:I34" si="1">D32-D33</f>
        <v>212.29000000000002</v>
      </c>
      <c r="E34" s="111">
        <f t="shared" si="1"/>
        <v>32.459999999999553</v>
      </c>
      <c r="F34" s="73">
        <f t="shared" si="1"/>
        <v>2120.5157161218822</v>
      </c>
      <c r="G34" s="72">
        <f t="shared" si="1"/>
        <v>102.00999999999999</v>
      </c>
      <c r="H34" s="96">
        <f t="shared" si="1"/>
        <v>-418.219999999999</v>
      </c>
      <c r="I34" s="112">
        <f t="shared" si="1"/>
        <v>-772.41000000000008</v>
      </c>
      <c r="J34" s="113"/>
      <c r="K34" s="86"/>
      <c r="L34" s="87" t="s">
        <v>43</v>
      </c>
      <c r="M34" s="81">
        <f>P34-N34</f>
        <v>337.03324470987013</v>
      </c>
      <c r="N34" s="81">
        <v>140.40232343685798</v>
      </c>
      <c r="O34" s="81">
        <v>168.07885601320638</v>
      </c>
      <c r="P34" s="80">
        <f>'[12]P&amp;L Chart'!W73-0.01</f>
        <v>477.43556814672814</v>
      </c>
      <c r="Q34" s="81">
        <v>325.50247270104961</v>
      </c>
      <c r="R34" s="82">
        <v>625.67999999999995</v>
      </c>
      <c r="S34" s="83"/>
      <c r="T34" s="83"/>
      <c r="U34" s="83"/>
      <c r="V34" s="83"/>
      <c r="W34" s="83"/>
      <c r="X34" s="83"/>
      <c r="Y34" s="83"/>
      <c r="Z34" s="83"/>
      <c r="AA34" s="84"/>
      <c r="AB34" s="84"/>
      <c r="AC34" s="84"/>
      <c r="AD34" s="84"/>
      <c r="AE34" s="84"/>
      <c r="AF34" s="84"/>
      <c r="AG34" s="84"/>
      <c r="AH34" s="84"/>
      <c r="AI34" s="100"/>
      <c r="AJ34" s="100"/>
      <c r="AK34" s="100"/>
      <c r="AL34" s="100"/>
      <c r="AM34" s="100"/>
      <c r="AN34" s="100"/>
      <c r="AO34" s="100"/>
      <c r="AQ34" s="83"/>
      <c r="AR34" s="83"/>
      <c r="AS34" s="83"/>
      <c r="AT34" s="83"/>
      <c r="AU34" s="83"/>
      <c r="AV34" s="83"/>
    </row>
    <row r="35" spans="1:48" ht="15.75" x14ac:dyDescent="0.25">
      <c r="A35" s="83"/>
      <c r="B35" s="70">
        <v>8</v>
      </c>
      <c r="C35" s="71" t="s">
        <v>65</v>
      </c>
      <c r="D35" s="30"/>
      <c r="E35" s="73">
        <v>0</v>
      </c>
      <c r="F35" s="73"/>
      <c r="G35" s="72">
        <v>0</v>
      </c>
      <c r="H35" s="96">
        <v>0</v>
      </c>
      <c r="I35" s="92">
        <v>0</v>
      </c>
      <c r="J35" s="93"/>
      <c r="K35" s="86"/>
      <c r="L35" s="87" t="s">
        <v>45</v>
      </c>
      <c r="M35" s="80">
        <f>SUM(M31:M34)</f>
        <v>488.35772059244812</v>
      </c>
      <c r="N35" s="81">
        <v>-8.7931069841938836</v>
      </c>
      <c r="O35" s="81">
        <v>196.34977798830252</v>
      </c>
      <c r="P35" s="80">
        <f>SUM(P31:P34)</f>
        <v>479.56461360825426</v>
      </c>
      <c r="Q35" s="81">
        <v>-2172.5025779704292</v>
      </c>
      <c r="R35" s="82">
        <v>279.45</v>
      </c>
      <c r="S35" s="94"/>
      <c r="T35" s="94"/>
      <c r="U35" s="94"/>
      <c r="V35" s="83"/>
      <c r="W35" s="83"/>
      <c r="X35" s="83"/>
      <c r="Y35" s="83"/>
      <c r="Z35" s="83"/>
      <c r="AA35" s="115"/>
      <c r="AB35" s="84"/>
      <c r="AC35" s="84"/>
      <c r="AD35" s="84"/>
      <c r="AE35" s="84"/>
      <c r="AF35" s="84"/>
      <c r="AG35" s="84"/>
      <c r="AH35" s="84"/>
      <c r="AI35" s="83"/>
      <c r="AJ35" s="83"/>
      <c r="AK35" s="83"/>
      <c r="AL35" s="83"/>
      <c r="AM35" s="83"/>
      <c r="AN35" s="83"/>
      <c r="AO35" s="83"/>
      <c r="AQ35" s="83"/>
      <c r="AR35" s="83"/>
      <c r="AS35" s="83"/>
      <c r="AT35" s="83"/>
      <c r="AU35" s="83"/>
      <c r="AV35" s="83"/>
    </row>
    <row r="36" spans="1:48" ht="15.75" x14ac:dyDescent="0.25">
      <c r="B36" s="25">
        <v>9</v>
      </c>
      <c r="C36" s="30" t="s">
        <v>66</v>
      </c>
      <c r="D36" s="72">
        <f>D34-D35</f>
        <v>212.29000000000002</v>
      </c>
      <c r="E36" s="111">
        <f>E34-E35</f>
        <v>32.459999999999553</v>
      </c>
      <c r="F36" s="73">
        <f>F34-F35</f>
        <v>2120.5157161218822</v>
      </c>
      <c r="G36" s="72">
        <f>G34-G35</f>
        <v>102.00999999999999</v>
      </c>
      <c r="H36" s="96">
        <f>H34+H35</f>
        <v>-418.219999999999</v>
      </c>
      <c r="I36" s="112">
        <f>I34</f>
        <v>-772.41000000000008</v>
      </c>
      <c r="J36" s="113"/>
      <c r="K36" s="86"/>
      <c r="L36" s="116"/>
      <c r="M36" s="105"/>
      <c r="N36" s="105"/>
      <c r="O36" s="105"/>
      <c r="P36" s="80"/>
      <c r="Q36" s="117"/>
      <c r="R36" s="31"/>
      <c r="S36" s="83"/>
      <c r="T36" s="83"/>
      <c r="U36" s="83"/>
      <c r="V36" s="83"/>
      <c r="W36" s="83"/>
      <c r="X36" s="83"/>
      <c r="Y36" s="83"/>
      <c r="Z36" s="83"/>
      <c r="AA36" s="84"/>
      <c r="AB36" s="84"/>
      <c r="AC36" s="84"/>
      <c r="AD36" s="84"/>
      <c r="AE36" s="84"/>
      <c r="AF36" s="84"/>
      <c r="AG36" s="84"/>
      <c r="AH36" s="84"/>
      <c r="AI36" s="83"/>
      <c r="AJ36" s="83"/>
      <c r="AK36" s="83"/>
      <c r="AL36" s="83"/>
      <c r="AM36" s="83"/>
      <c r="AN36" s="83"/>
      <c r="AO36" s="83"/>
    </row>
    <row r="37" spans="1:48" ht="15.75" x14ac:dyDescent="0.25">
      <c r="B37" s="70"/>
      <c r="C37" s="30"/>
      <c r="D37" s="30"/>
      <c r="E37" s="71"/>
      <c r="F37" s="73"/>
      <c r="G37" s="30"/>
      <c r="H37" s="96"/>
      <c r="I37" s="92"/>
      <c r="J37" s="93"/>
      <c r="K37" s="118"/>
      <c r="L37" s="87" t="s">
        <v>67</v>
      </c>
      <c r="M37" s="81">
        <f>P37-N37</f>
        <v>260.25</v>
      </c>
      <c r="N37" s="81">
        <v>174.02</v>
      </c>
      <c r="O37" s="81">
        <v>210.65578159680371</v>
      </c>
      <c r="P37" s="80">
        <f>G33</f>
        <v>434.27</v>
      </c>
      <c r="Q37" s="81">
        <v>408.4940409922375</v>
      </c>
      <c r="R37" s="82">
        <v>770.89</v>
      </c>
      <c r="S37" s="119"/>
      <c r="T37" s="119"/>
      <c r="U37" s="119"/>
      <c r="V37" s="83"/>
      <c r="W37" s="119"/>
      <c r="Y37" s="84"/>
      <c r="Z37" s="84"/>
      <c r="AA37" s="84"/>
      <c r="AB37" s="84"/>
      <c r="AC37" s="84"/>
      <c r="AD37" s="84"/>
      <c r="AE37" s="84"/>
      <c r="AF37" s="84"/>
      <c r="AG37" s="84"/>
      <c r="AH37" s="84"/>
      <c r="AI37" s="83"/>
      <c r="AJ37" s="83"/>
      <c r="AK37" s="83"/>
      <c r="AL37" s="83"/>
      <c r="AM37" s="83"/>
      <c r="AN37" s="83"/>
      <c r="AO37" s="83"/>
      <c r="AQ37" s="83"/>
      <c r="AR37" s="83"/>
      <c r="AS37" s="83"/>
      <c r="AT37" s="83"/>
      <c r="AU37" s="83"/>
      <c r="AV37" s="83"/>
    </row>
    <row r="38" spans="1:48" ht="15.75" x14ac:dyDescent="0.25">
      <c r="B38" s="25">
        <v>10</v>
      </c>
      <c r="C38" s="30" t="s">
        <v>68</v>
      </c>
      <c r="D38" s="120">
        <f>D36</f>
        <v>212.29000000000002</v>
      </c>
      <c r="E38" s="121">
        <f>E36</f>
        <v>32.459999999999553</v>
      </c>
      <c r="F38" s="91">
        <f>F36</f>
        <v>2120.5157161218822</v>
      </c>
      <c r="G38" s="120">
        <f>G36</f>
        <v>102.00999999999999</v>
      </c>
      <c r="H38" s="121">
        <v>-411.44999999999902</v>
      </c>
      <c r="I38" s="122">
        <v>-774.7600000000001</v>
      </c>
      <c r="J38" s="123"/>
      <c r="K38" s="118"/>
      <c r="L38" s="87" t="s">
        <v>69</v>
      </c>
      <c r="M38" s="81"/>
      <c r="N38" s="81"/>
      <c r="O38" s="81"/>
      <c r="P38" s="80"/>
      <c r="Q38" s="81"/>
      <c r="R38" s="82"/>
      <c r="S38" s="83"/>
      <c r="T38" s="83"/>
      <c r="U38" s="83"/>
      <c r="V38" s="83"/>
      <c r="W38" s="83"/>
      <c r="X38" s="83"/>
      <c r="Y38" s="83"/>
      <c r="Z38" s="83"/>
      <c r="AA38" s="84"/>
      <c r="AB38" s="84"/>
      <c r="AC38" s="84"/>
      <c r="AD38" s="84"/>
      <c r="AE38" s="84"/>
      <c r="AF38" s="84"/>
      <c r="AG38" s="84"/>
      <c r="AH38" s="84"/>
      <c r="AI38" s="84"/>
      <c r="AJ38" s="84"/>
    </row>
    <row r="39" spans="1:48" ht="15.75" x14ac:dyDescent="0.25">
      <c r="B39" s="70">
        <v>11</v>
      </c>
      <c r="C39" s="71" t="s">
        <v>70</v>
      </c>
      <c r="D39" s="72">
        <f>G39-E39</f>
        <v>0</v>
      </c>
      <c r="E39" s="73">
        <v>0</v>
      </c>
      <c r="F39" s="73"/>
      <c r="G39" s="99">
        <f>ROUND('[13]P&amp;L'!B40/100000,2)</f>
        <v>0</v>
      </c>
      <c r="H39" s="96">
        <v>-94</v>
      </c>
      <c r="I39" s="92">
        <v>-93.99</v>
      </c>
      <c r="J39" s="93"/>
      <c r="K39" s="124"/>
      <c r="L39" s="87" t="s">
        <v>71</v>
      </c>
      <c r="M39" s="81">
        <f>P39-N39</f>
        <v>-16.643322592505029</v>
      </c>
      <c r="N39" s="81">
        <v>-40.045214782037618</v>
      </c>
      <c r="O39" s="81">
        <v>-10.999378808889695</v>
      </c>
      <c r="P39" s="80">
        <f>-'[12]P&amp;L Chart'!U73+0.01</f>
        <v>-56.688537374542648</v>
      </c>
      <c r="Q39" s="81">
        <v>-42.265627655036567</v>
      </c>
      <c r="R39" s="82">
        <v>280.96753706250479</v>
      </c>
      <c r="S39" s="94"/>
      <c r="T39" s="94"/>
      <c r="U39" s="125"/>
      <c r="V39" s="83"/>
      <c r="W39" s="83"/>
      <c r="X39" s="83"/>
      <c r="Y39" s="83"/>
      <c r="Z39" s="83"/>
      <c r="AA39" s="83"/>
      <c r="AB39" s="84"/>
      <c r="AC39" s="84"/>
      <c r="AD39" s="84"/>
      <c r="AE39" s="84"/>
      <c r="AF39" s="84"/>
      <c r="AG39" s="84"/>
      <c r="AH39" s="84"/>
      <c r="AI39" s="100"/>
      <c r="AJ39" s="100"/>
      <c r="AK39" s="100"/>
      <c r="AL39" s="100"/>
      <c r="AM39" s="100"/>
      <c r="AN39" s="100"/>
      <c r="AO39" s="100"/>
      <c r="AQ39" s="83"/>
      <c r="AR39" s="83"/>
      <c r="AS39" s="83"/>
      <c r="AT39" s="83"/>
      <c r="AU39" s="83"/>
      <c r="AV39" s="83"/>
    </row>
    <row r="40" spans="1:48" ht="15.75" x14ac:dyDescent="0.25">
      <c r="B40" s="25">
        <v>12</v>
      </c>
      <c r="C40" s="30" t="s">
        <v>72</v>
      </c>
      <c r="D40" s="99">
        <f>D38-D39</f>
        <v>212.29000000000002</v>
      </c>
      <c r="E40" s="96">
        <f>E38-E39</f>
        <v>32.459999999999553</v>
      </c>
      <c r="F40" s="91">
        <f>F38-F39</f>
        <v>2120.5157161218822</v>
      </c>
      <c r="G40" s="99">
        <f>G38-G39</f>
        <v>102.00999999999999</v>
      </c>
      <c r="H40" s="96">
        <v>-317.44999999999902</v>
      </c>
      <c r="I40" s="92">
        <f>I38-I39</f>
        <v>-680.7700000000001</v>
      </c>
      <c r="J40" s="93"/>
      <c r="K40" s="35"/>
      <c r="L40" s="87" t="s">
        <v>73</v>
      </c>
      <c r="M40" s="80">
        <f>M35-M37-M39</f>
        <v>244.75104318495315</v>
      </c>
      <c r="N40" s="81">
        <v>-142.75789220215628</v>
      </c>
      <c r="O40" s="81">
        <f>-3.30662479961149-0.01</f>
        <v>-3.3166247996114899</v>
      </c>
      <c r="P40" s="80">
        <f>P35-P37-P39+0.01</f>
        <v>101.99315098279693</v>
      </c>
      <c r="Q40" s="81">
        <v>-2538.7109913076301</v>
      </c>
      <c r="R40" s="82">
        <v>-772.40753706250484</v>
      </c>
      <c r="S40" s="83"/>
      <c r="T40" s="83"/>
      <c r="U40" s="83"/>
      <c r="V40" s="83"/>
      <c r="W40" s="83"/>
      <c r="X40" s="83"/>
      <c r="Y40" s="83"/>
      <c r="Z40" s="83"/>
      <c r="AA40" s="115"/>
      <c r="AB40" s="84"/>
      <c r="AC40" s="84"/>
      <c r="AD40" s="84"/>
      <c r="AE40" s="84"/>
      <c r="AF40" s="84"/>
      <c r="AG40" s="84"/>
      <c r="AH40" s="84"/>
      <c r="AI40" s="84"/>
      <c r="AJ40" s="84"/>
    </row>
    <row r="41" spans="1:48" ht="15.75" x14ac:dyDescent="0.25">
      <c r="B41" s="70"/>
      <c r="C41" s="30"/>
      <c r="D41" s="30"/>
      <c r="E41" s="71"/>
      <c r="F41" s="73"/>
      <c r="G41" s="30"/>
      <c r="H41" s="71"/>
      <c r="I41" s="126"/>
      <c r="J41" s="17"/>
      <c r="K41" s="127"/>
      <c r="L41" s="87"/>
      <c r="M41" s="80"/>
      <c r="N41" s="81"/>
      <c r="O41" s="81"/>
      <c r="P41" s="80"/>
      <c r="Q41" s="81"/>
      <c r="R41" s="82"/>
      <c r="S41" s="83"/>
      <c r="T41" s="83"/>
      <c r="U41" s="83">
        <f>G36-P40</f>
        <v>1.6849017203057315E-2</v>
      </c>
      <c r="V41" s="83">
        <f>H36-Q40</f>
        <v>2120.4909913076312</v>
      </c>
      <c r="W41" s="83" t="e">
        <f>#REF!-#REF!</f>
        <v>#REF!</v>
      </c>
      <c r="X41" s="83">
        <f>I36-R40</f>
        <v>-2.4629374952382932E-3</v>
      </c>
      <c r="Y41" s="83">
        <f>K40-S41</f>
        <v>0</v>
      </c>
      <c r="Z41" s="84"/>
      <c r="AA41" s="83"/>
      <c r="AB41" s="84"/>
      <c r="AC41" s="84"/>
      <c r="AD41" s="84"/>
      <c r="AE41" s="84"/>
      <c r="AF41" s="84"/>
      <c r="AG41" s="84"/>
      <c r="AH41" s="84"/>
      <c r="AI41" s="84"/>
      <c r="AJ41" s="84"/>
    </row>
    <row r="42" spans="1:48" ht="15.75" x14ac:dyDescent="0.25">
      <c r="B42" s="25">
        <v>13</v>
      </c>
      <c r="C42" s="30" t="s">
        <v>74</v>
      </c>
      <c r="D42" s="99">
        <v>0</v>
      </c>
      <c r="E42" s="96">
        <v>0</v>
      </c>
      <c r="F42" s="91">
        <v>0</v>
      </c>
      <c r="G42" s="99">
        <v>0</v>
      </c>
      <c r="H42" s="96">
        <v>-6.77</v>
      </c>
      <c r="I42" s="92">
        <v>2.35</v>
      </c>
      <c r="J42" s="93"/>
      <c r="K42" s="19"/>
      <c r="L42" s="87"/>
      <c r="M42" s="81"/>
      <c r="N42" s="81"/>
      <c r="O42" s="81"/>
      <c r="P42" s="80"/>
      <c r="Q42" s="81"/>
      <c r="R42" s="82"/>
      <c r="S42" s="83"/>
      <c r="T42" s="83"/>
      <c r="U42" s="83"/>
      <c r="V42" s="83"/>
      <c r="W42" s="83"/>
      <c r="X42" s="83"/>
      <c r="Y42" s="83"/>
      <c r="Z42" s="83"/>
      <c r="AA42" s="84"/>
      <c r="AB42" s="84"/>
      <c r="AC42" s="84"/>
      <c r="AD42" s="84"/>
      <c r="AE42" s="84"/>
      <c r="AF42" s="84"/>
      <c r="AG42" s="84"/>
      <c r="AH42" s="84"/>
      <c r="AI42" s="84"/>
      <c r="AJ42" s="84"/>
    </row>
    <row r="43" spans="1:48" ht="15.75" x14ac:dyDescent="0.25">
      <c r="B43" s="70">
        <v>14</v>
      </c>
      <c r="C43" s="71" t="s">
        <v>70</v>
      </c>
      <c r="D43" s="72">
        <v>0</v>
      </c>
      <c r="E43" s="111">
        <v>0</v>
      </c>
      <c r="F43" s="73">
        <v>0</v>
      </c>
      <c r="G43" s="72">
        <v>0</v>
      </c>
      <c r="H43" s="96">
        <v>20.67</v>
      </c>
      <c r="I43" s="92">
        <v>20.67</v>
      </c>
      <c r="J43" s="93"/>
      <c r="K43" s="19"/>
      <c r="L43" s="87"/>
      <c r="M43" s="81"/>
      <c r="N43" s="81"/>
      <c r="O43" s="81"/>
      <c r="P43" s="80"/>
      <c r="Q43" s="81"/>
      <c r="R43" s="82"/>
      <c r="S43" s="94"/>
      <c r="T43" s="94"/>
      <c r="U43" s="94"/>
      <c r="V43" s="83"/>
      <c r="W43" s="83"/>
      <c r="X43" s="83"/>
      <c r="Y43" s="83"/>
      <c r="Z43" s="83"/>
      <c r="AA43" s="83"/>
      <c r="AB43" s="84"/>
      <c r="AC43" s="84"/>
      <c r="AD43" s="84"/>
      <c r="AE43" s="84"/>
      <c r="AF43" s="84"/>
      <c r="AG43" s="84"/>
      <c r="AH43" s="84"/>
      <c r="AI43" s="84"/>
      <c r="AJ43" s="84"/>
    </row>
    <row r="44" spans="1:48" ht="15.75" x14ac:dyDescent="0.25">
      <c r="B44" s="25">
        <v>15</v>
      </c>
      <c r="C44" s="30" t="s">
        <v>75</v>
      </c>
      <c r="D44" s="72">
        <v>0</v>
      </c>
      <c r="E44" s="111">
        <v>0</v>
      </c>
      <c r="F44" s="73">
        <v>0</v>
      </c>
      <c r="G44" s="72">
        <v>0</v>
      </c>
      <c r="H44" s="96">
        <v>-27.44</v>
      </c>
      <c r="I44" s="92">
        <f>I42-I43</f>
        <v>-18.32</v>
      </c>
      <c r="J44" s="93"/>
      <c r="K44" s="35"/>
      <c r="L44" s="87"/>
      <c r="M44" s="81"/>
      <c r="N44" s="81"/>
      <c r="O44" s="81"/>
      <c r="P44" s="80"/>
      <c r="Q44" s="81"/>
      <c r="R44" s="82"/>
      <c r="S44" s="83"/>
      <c r="T44" s="83"/>
      <c r="U44" s="83"/>
      <c r="V44" s="83"/>
      <c r="W44" s="83"/>
      <c r="X44" s="83"/>
      <c r="Y44" s="83"/>
      <c r="Z44" s="83"/>
      <c r="AA44" s="84"/>
      <c r="AB44" s="84"/>
      <c r="AC44" s="84"/>
      <c r="AD44" s="84"/>
      <c r="AE44" s="84"/>
      <c r="AF44" s="84"/>
      <c r="AG44" s="84"/>
      <c r="AH44" s="84"/>
      <c r="AI44" s="84"/>
      <c r="AJ44" s="84"/>
    </row>
    <row r="45" spans="1:48" ht="15.75" x14ac:dyDescent="0.25">
      <c r="B45" s="70"/>
      <c r="C45" s="30"/>
      <c r="D45" s="30"/>
      <c r="E45" s="71"/>
      <c r="F45" s="73"/>
      <c r="G45" s="30"/>
      <c r="H45" s="96"/>
      <c r="I45" s="92"/>
      <c r="J45" s="93"/>
      <c r="K45" s="17">
        <v>3</v>
      </c>
      <c r="L45" s="79" t="s">
        <v>76</v>
      </c>
      <c r="M45" s="80"/>
      <c r="N45" s="80"/>
      <c r="O45" s="80"/>
      <c r="P45" s="80"/>
      <c r="Q45" s="81"/>
      <c r="R45" s="82"/>
      <c r="S45" s="94"/>
      <c r="T45" s="94"/>
      <c r="U45" s="94"/>
      <c r="V45" s="94"/>
      <c r="W45" s="94"/>
      <c r="X45" s="128"/>
      <c r="Y45" s="84"/>
      <c r="Z45" s="84"/>
      <c r="AA45" s="84"/>
      <c r="AB45" s="84"/>
      <c r="AC45" s="84"/>
      <c r="AD45" s="84"/>
      <c r="AE45" s="84"/>
      <c r="AF45" s="84"/>
      <c r="AG45" s="84"/>
      <c r="AH45" s="84"/>
      <c r="AI45" s="84"/>
      <c r="AJ45" s="84"/>
    </row>
    <row r="46" spans="1:48" ht="15.75" x14ac:dyDescent="0.25">
      <c r="B46" s="25">
        <v>16</v>
      </c>
      <c r="C46" s="30" t="s">
        <v>77</v>
      </c>
      <c r="D46" s="99">
        <f>D40</f>
        <v>212.29000000000002</v>
      </c>
      <c r="E46" s="96">
        <f>E40</f>
        <v>32.459999999999553</v>
      </c>
      <c r="F46" s="91">
        <f>F40</f>
        <v>2120.5157161218822</v>
      </c>
      <c r="G46" s="99">
        <f>G40</f>
        <v>102.00999999999999</v>
      </c>
      <c r="H46" s="96">
        <v>-344.88999999999902</v>
      </c>
      <c r="I46" s="92">
        <f>I40+I44</f>
        <v>-699.09000000000015</v>
      </c>
      <c r="J46" s="93"/>
      <c r="K46" s="17"/>
      <c r="L46" s="129" t="s">
        <v>78</v>
      </c>
      <c r="M46" s="117"/>
      <c r="N46" s="117"/>
      <c r="O46" s="117"/>
      <c r="P46" s="24"/>
      <c r="Q46" s="117"/>
      <c r="R46" s="31"/>
      <c r="S46" s="83"/>
      <c r="T46" s="83"/>
      <c r="U46" s="83"/>
      <c r="V46" s="83"/>
      <c r="W46" s="83"/>
      <c r="X46" s="83"/>
      <c r="Y46" s="83"/>
      <c r="Z46" s="83"/>
      <c r="AA46" s="84"/>
      <c r="AB46" s="84"/>
      <c r="AC46" s="84"/>
      <c r="AD46" s="84"/>
      <c r="AE46" s="84"/>
      <c r="AF46" s="84"/>
      <c r="AG46" s="84"/>
      <c r="AH46" s="84"/>
      <c r="AI46" s="84"/>
      <c r="AJ46" s="84"/>
    </row>
    <row r="47" spans="1:48" ht="15.75" x14ac:dyDescent="0.25">
      <c r="B47" s="70">
        <v>17</v>
      </c>
      <c r="C47" s="71" t="s">
        <v>79</v>
      </c>
      <c r="D47" s="30"/>
      <c r="E47" s="73">
        <v>0</v>
      </c>
      <c r="F47" s="73"/>
      <c r="G47" s="72">
        <v>0</v>
      </c>
      <c r="H47" s="96">
        <v>0</v>
      </c>
      <c r="I47" s="92">
        <v>0</v>
      </c>
      <c r="J47" s="93"/>
      <c r="K47" s="17"/>
      <c r="L47" s="87" t="s">
        <v>37</v>
      </c>
      <c r="M47" s="81">
        <f>P47</f>
        <v>570.46885858644453</v>
      </c>
      <c r="N47" s="130">
        <v>565.72502683825985</v>
      </c>
      <c r="O47" s="130">
        <v>128.12388018463969</v>
      </c>
      <c r="P47" s="80">
        <f>'[12]BS Chart'!T60</f>
        <v>570.46885858644453</v>
      </c>
      <c r="Q47" s="131">
        <v>128.12388018463969</v>
      </c>
      <c r="R47" s="132">
        <v>724.4472407727352</v>
      </c>
      <c r="S47" s="94"/>
      <c r="T47" s="94"/>
      <c r="U47" s="94"/>
      <c r="V47" s="83"/>
      <c r="W47" s="94"/>
      <c r="X47" s="133"/>
      <c r="Y47" s="84"/>
      <c r="Z47" s="84"/>
      <c r="AA47" s="84"/>
      <c r="AB47" s="84"/>
      <c r="AC47" s="84"/>
      <c r="AD47" s="84"/>
      <c r="AE47" s="84"/>
      <c r="AF47" s="84"/>
      <c r="AG47" s="84"/>
      <c r="AH47" s="84"/>
      <c r="AI47" s="84"/>
      <c r="AJ47" s="84"/>
    </row>
    <row r="48" spans="1:48" ht="19.5" customHeight="1" x14ac:dyDescent="0.25">
      <c r="B48" s="25">
        <v>18</v>
      </c>
      <c r="C48" s="30" t="s">
        <v>80</v>
      </c>
      <c r="D48" s="99">
        <f>D46-D47</f>
        <v>212.29000000000002</v>
      </c>
      <c r="E48" s="96">
        <f>E46-E47</f>
        <v>32.459999999999553</v>
      </c>
      <c r="F48" s="91">
        <f>F46-F47</f>
        <v>2120.5157161218822</v>
      </c>
      <c r="G48" s="99">
        <f>G46-G47</f>
        <v>102.00999999999999</v>
      </c>
      <c r="H48" s="96">
        <f>H46</f>
        <v>-344.88999999999902</v>
      </c>
      <c r="I48" s="92">
        <v>-699.09000000000015</v>
      </c>
      <c r="J48" s="93"/>
      <c r="K48" s="17"/>
      <c r="L48" s="87" t="s">
        <v>62</v>
      </c>
      <c r="M48" s="81">
        <f>P48</f>
        <v>243.72639316113913</v>
      </c>
      <c r="N48" s="130">
        <v>243.06901316113911</v>
      </c>
      <c r="O48" s="130">
        <v>596.23981945787455</v>
      </c>
      <c r="P48" s="80">
        <f>'[12]BS Chart'!U60</f>
        <v>243.72639316113913</v>
      </c>
      <c r="Q48" s="131">
        <v>596.23981945787455</v>
      </c>
      <c r="R48" s="132">
        <v>294.66064</v>
      </c>
      <c r="S48" s="83"/>
      <c r="T48" s="83"/>
      <c r="U48" s="83"/>
      <c r="V48" s="83"/>
      <c r="W48" s="83"/>
      <c r="X48" s="128"/>
      <c r="Y48" s="84"/>
      <c r="Z48" s="84"/>
      <c r="AA48" s="84"/>
      <c r="AB48" s="84"/>
      <c r="AC48" s="84"/>
      <c r="AD48" s="84"/>
      <c r="AE48" s="84"/>
      <c r="AF48" s="84"/>
      <c r="AG48" s="84"/>
      <c r="AH48" s="84"/>
      <c r="AI48" s="84"/>
      <c r="AJ48" s="84"/>
    </row>
    <row r="49" spans="2:36" ht="15.75" x14ac:dyDescent="0.25">
      <c r="B49" s="70">
        <v>19</v>
      </c>
      <c r="C49" s="71" t="s">
        <v>81</v>
      </c>
      <c r="D49" s="99">
        <v>1129.06</v>
      </c>
      <c r="E49" s="96">
        <v>1129.06</v>
      </c>
      <c r="F49" s="91">
        <v>1129.06</v>
      </c>
      <c r="G49" s="99">
        <v>1129.06</v>
      </c>
      <c r="H49" s="96">
        <v>1129.06</v>
      </c>
      <c r="I49" s="92">
        <v>1129.06</v>
      </c>
      <c r="J49" s="93"/>
      <c r="K49" s="134"/>
      <c r="L49" s="87" t="s">
        <v>41</v>
      </c>
      <c r="M49" s="81">
        <f>P49</f>
        <v>1776.1902159163562</v>
      </c>
      <c r="N49" s="130">
        <v>1495.9307527972182</v>
      </c>
      <c r="O49" s="130">
        <v>136.65430021201863</v>
      </c>
      <c r="P49" s="80">
        <f>'[12]BS Chart'!W60</f>
        <v>1776.1902159163562</v>
      </c>
      <c r="Q49" s="131">
        <v>136.65430021201863</v>
      </c>
      <c r="R49" s="132">
        <v>1913.279343178848</v>
      </c>
      <c r="S49" s="94"/>
      <c r="T49" s="94"/>
      <c r="U49" s="94"/>
      <c r="V49" s="94"/>
      <c r="W49" s="94"/>
      <c r="X49" s="128"/>
      <c r="Y49" s="84"/>
      <c r="Z49" s="84"/>
      <c r="AA49" s="84"/>
      <c r="AB49" s="84"/>
      <c r="AC49" s="84"/>
      <c r="AD49" s="84"/>
      <c r="AE49" s="84"/>
      <c r="AF49" s="84"/>
      <c r="AG49" s="84"/>
      <c r="AH49" s="84"/>
      <c r="AI49" s="84"/>
      <c r="AJ49" s="84"/>
    </row>
    <row r="50" spans="2:36" ht="15.75" x14ac:dyDescent="0.25">
      <c r="B50" s="70">
        <v>20</v>
      </c>
      <c r="C50" s="71" t="s">
        <v>82</v>
      </c>
      <c r="D50" s="30"/>
      <c r="E50" s="71"/>
      <c r="F50" s="73"/>
      <c r="G50" s="135">
        <v>0</v>
      </c>
      <c r="H50" s="136">
        <v>0</v>
      </c>
      <c r="I50" s="137">
        <v>10039.07</v>
      </c>
      <c r="J50" s="138"/>
      <c r="K50" s="17"/>
      <c r="L50" s="129" t="s">
        <v>83</v>
      </c>
      <c r="M50" s="81">
        <f>P50</f>
        <v>1854.6717484087235</v>
      </c>
      <c r="N50" s="130">
        <v>1854.6717484087235</v>
      </c>
      <c r="O50" s="130">
        <v>1309.4573486121792</v>
      </c>
      <c r="P50" s="80">
        <f>'[12]BS Chart'!X60</f>
        <v>1854.6717484087235</v>
      </c>
      <c r="Q50" s="131">
        <v>1309.4573486121792</v>
      </c>
      <c r="R50" s="132">
        <v>1381.4399238165477</v>
      </c>
      <c r="S50" s="128"/>
      <c r="T50" s="128"/>
      <c r="U50" s="128"/>
      <c r="V50" s="128"/>
      <c r="W50" s="128"/>
      <c r="X50" s="128"/>
      <c r="Y50" s="84"/>
      <c r="Z50" s="84"/>
      <c r="AA50" s="84"/>
      <c r="AB50" s="84"/>
      <c r="AC50" s="84"/>
      <c r="AD50" s="84"/>
      <c r="AE50" s="84"/>
      <c r="AF50" s="84"/>
      <c r="AG50" s="84"/>
      <c r="AH50" s="84"/>
      <c r="AI50" s="84"/>
      <c r="AJ50" s="84"/>
    </row>
    <row r="51" spans="2:36" ht="15.75" x14ac:dyDescent="0.25">
      <c r="B51" s="70"/>
      <c r="C51" s="71"/>
      <c r="D51" s="30"/>
      <c r="E51" s="71"/>
      <c r="F51" s="73"/>
      <c r="G51" s="30"/>
      <c r="H51" s="136"/>
      <c r="I51" s="139"/>
      <c r="J51" s="80"/>
      <c r="K51" s="17"/>
      <c r="L51" s="129" t="s">
        <v>84</v>
      </c>
      <c r="M51" s="81">
        <f>P51</f>
        <v>6541.4608228795432</v>
      </c>
      <c r="N51" s="130">
        <v>6882.3422055994824</v>
      </c>
      <c r="O51" s="130">
        <v>7239.1961348158029</v>
      </c>
      <c r="P51" s="80">
        <f>'[12]BS Chart'!V60</f>
        <v>6541.4608228795432</v>
      </c>
      <c r="Q51" s="131">
        <v>7239.1961348158029</v>
      </c>
      <c r="R51" s="132">
        <v>6854.4161278440943</v>
      </c>
      <c r="S51" s="83"/>
      <c r="T51" s="83"/>
      <c r="U51" s="83"/>
      <c r="V51" s="83"/>
      <c r="W51" s="83"/>
      <c r="X51" s="83"/>
      <c r="Y51" s="83"/>
      <c r="Z51" s="83"/>
      <c r="AA51" s="83"/>
      <c r="AB51" s="83"/>
      <c r="AC51" s="83"/>
      <c r="AD51" s="83"/>
      <c r="AE51" s="83"/>
      <c r="AF51" s="83"/>
      <c r="AG51" s="83"/>
      <c r="AH51" s="83"/>
      <c r="AI51" s="83"/>
    </row>
    <row r="52" spans="2:36" ht="15.75" x14ac:dyDescent="0.25">
      <c r="B52" s="70">
        <v>21</v>
      </c>
      <c r="C52" s="71" t="s">
        <v>85</v>
      </c>
      <c r="D52" s="140">
        <f>D48/(22581200/10^5)</f>
        <v>0.94011832852107069</v>
      </c>
      <c r="E52" s="136">
        <f>E48/(22581200/10^5)</f>
        <v>0.14374789648025593</v>
      </c>
      <c r="F52" s="73">
        <f>F48/(22581200/10^5)</f>
        <v>9.3906245731931079</v>
      </c>
      <c r="G52" s="140">
        <f>G48/(22581200/10^5)</f>
        <v>0.45174747134784682</v>
      </c>
      <c r="H52" s="136">
        <v>-1.4058154571059069</v>
      </c>
      <c r="I52" s="139">
        <v>-3.0147644943581389</v>
      </c>
      <c r="J52" s="80"/>
      <c r="K52" s="17"/>
      <c r="L52" s="129"/>
      <c r="M52" s="117"/>
      <c r="N52" s="130"/>
      <c r="O52" s="117"/>
      <c r="P52" s="80"/>
      <c r="Q52" s="131"/>
      <c r="R52" s="132"/>
      <c r="S52" s="83"/>
      <c r="T52" s="83"/>
      <c r="U52" s="83"/>
      <c r="V52" s="83"/>
      <c r="W52" s="83"/>
      <c r="X52" s="83"/>
      <c r="Y52" s="83"/>
      <c r="Z52" s="83"/>
      <c r="AA52" s="83"/>
      <c r="AB52" s="83"/>
      <c r="AC52" s="83"/>
      <c r="AD52" s="83"/>
      <c r="AE52" s="83"/>
      <c r="AF52" s="83"/>
      <c r="AG52" s="83"/>
      <c r="AH52" s="83"/>
      <c r="AI52" s="83"/>
    </row>
    <row r="53" spans="2:36" ht="15.75" x14ac:dyDescent="0.25">
      <c r="B53" s="70"/>
      <c r="C53" s="71"/>
      <c r="D53" s="30"/>
      <c r="E53" s="71"/>
      <c r="F53" s="73"/>
      <c r="G53" s="30"/>
      <c r="H53" s="135"/>
      <c r="I53" s="76"/>
      <c r="J53" s="77"/>
      <c r="K53" s="17"/>
      <c r="L53" s="129"/>
      <c r="M53" s="117"/>
      <c r="N53" s="130"/>
      <c r="O53" s="117"/>
      <c r="P53" s="113"/>
      <c r="Q53" s="113"/>
      <c r="R53" s="132"/>
      <c r="U53" s="141"/>
      <c r="V53" s="141"/>
      <c r="X53" s="83"/>
    </row>
    <row r="54" spans="2:36" ht="15.75" x14ac:dyDescent="0.25">
      <c r="B54" s="70">
        <v>22</v>
      </c>
      <c r="C54" s="71" t="s">
        <v>86</v>
      </c>
      <c r="D54" s="142">
        <v>0</v>
      </c>
      <c r="E54" s="143">
        <v>0</v>
      </c>
      <c r="F54" s="144">
        <v>0</v>
      </c>
      <c r="G54" s="142">
        <v>0</v>
      </c>
      <c r="H54" s="143">
        <v>-0.12151701415336653</v>
      </c>
      <c r="I54" s="145">
        <v>-8.1129435105308845E-2</v>
      </c>
      <c r="J54" s="146"/>
      <c r="K54" s="147"/>
      <c r="L54" s="148"/>
      <c r="M54" s="147"/>
      <c r="N54" s="147"/>
      <c r="O54" s="147"/>
      <c r="P54" s="149"/>
      <c r="Q54" s="149"/>
      <c r="R54" s="150"/>
      <c r="U54" s="125"/>
      <c r="V54" s="125"/>
      <c r="W54" s="128"/>
    </row>
    <row r="55" spans="2:36" ht="15.75" x14ac:dyDescent="0.25">
      <c r="B55" s="98"/>
      <c r="C55" s="71"/>
      <c r="D55" s="71"/>
      <c r="E55" s="71"/>
      <c r="F55" s="73"/>
      <c r="G55" s="71"/>
      <c r="H55" s="71"/>
      <c r="I55" s="126"/>
      <c r="J55" s="17"/>
      <c r="K55" s="17"/>
      <c r="L55" s="117"/>
      <c r="M55" s="117"/>
      <c r="N55" s="117"/>
      <c r="O55" s="117"/>
      <c r="P55" s="117"/>
      <c r="Q55" s="117"/>
      <c r="R55" s="131"/>
      <c r="U55" s="83"/>
    </row>
    <row r="56" spans="2:36" ht="15.75" x14ac:dyDescent="0.25">
      <c r="B56" s="151"/>
      <c r="C56" s="71"/>
      <c r="D56" s="71"/>
      <c r="E56" s="71"/>
      <c r="F56" s="73"/>
      <c r="G56" s="71"/>
      <c r="H56" s="30"/>
      <c r="I56" s="126"/>
      <c r="J56" s="17"/>
      <c r="K56" s="17"/>
      <c r="L56" s="117"/>
      <c r="M56" s="117"/>
      <c r="N56" s="117"/>
      <c r="O56" s="117"/>
      <c r="P56" s="131"/>
      <c r="Q56" s="117"/>
      <c r="R56" s="113"/>
      <c r="U56" s="83"/>
      <c r="V56" s="152"/>
    </row>
    <row r="57" spans="2:36" ht="15.75" x14ac:dyDescent="0.25">
      <c r="B57" s="153"/>
      <c r="C57" s="154"/>
      <c r="D57" s="154"/>
      <c r="E57" s="154"/>
      <c r="F57" s="154"/>
      <c r="G57" s="154"/>
      <c r="H57" s="155"/>
      <c r="I57" s="156"/>
      <c r="J57" s="17"/>
      <c r="K57" s="17"/>
      <c r="L57" s="131"/>
      <c r="M57" s="131"/>
      <c r="N57" s="131"/>
      <c r="O57" s="131"/>
      <c r="P57" s="131"/>
      <c r="Q57" s="131"/>
      <c r="R57" s="24"/>
    </row>
    <row r="58" spans="2:36" ht="15.75" x14ac:dyDescent="0.25">
      <c r="B58" s="157"/>
      <c r="C58" s="158" t="s">
        <v>87</v>
      </c>
      <c r="D58" s="12"/>
      <c r="E58" s="12"/>
      <c r="F58" s="12"/>
      <c r="G58" s="12"/>
      <c r="H58" s="159"/>
      <c r="I58" s="160"/>
      <c r="J58" s="134"/>
      <c r="K58" s="17"/>
      <c r="L58" s="117"/>
      <c r="M58" s="117"/>
      <c r="N58" s="117"/>
      <c r="O58" s="117"/>
      <c r="P58" s="117"/>
      <c r="Q58" s="117"/>
      <c r="R58" s="24"/>
    </row>
    <row r="59" spans="2:36" ht="15.75" x14ac:dyDescent="0.25">
      <c r="B59" s="25" t="s">
        <v>88</v>
      </c>
      <c r="C59" s="30" t="s">
        <v>89</v>
      </c>
      <c r="D59" s="17"/>
      <c r="E59" s="17"/>
      <c r="F59" s="17"/>
      <c r="G59" s="17"/>
      <c r="H59" s="161"/>
      <c r="I59" s="162"/>
      <c r="J59" s="161"/>
      <c r="K59" s="17"/>
      <c r="L59" s="362" t="s">
        <v>90</v>
      </c>
      <c r="M59" s="362"/>
      <c r="N59" s="362"/>
      <c r="O59" s="362"/>
      <c r="P59" s="362"/>
      <c r="Q59" s="362"/>
      <c r="R59" s="362"/>
    </row>
    <row r="60" spans="2:36" ht="15.75" x14ac:dyDescent="0.25">
      <c r="B60" s="70">
        <v>1</v>
      </c>
      <c r="C60" s="71" t="s">
        <v>91</v>
      </c>
      <c r="D60" s="19"/>
      <c r="E60" s="19"/>
      <c r="F60" s="19"/>
      <c r="G60" s="19"/>
      <c r="H60" s="163"/>
      <c r="I60" s="164"/>
      <c r="J60" s="77"/>
      <c r="K60" s="17"/>
      <c r="L60" s="117"/>
      <c r="M60" s="117"/>
      <c r="N60" s="117"/>
      <c r="O60" s="117"/>
      <c r="P60" s="117"/>
      <c r="Q60" s="117"/>
      <c r="R60" s="24"/>
    </row>
    <row r="61" spans="2:36" ht="15.75" x14ac:dyDescent="0.25">
      <c r="B61" s="70"/>
      <c r="C61" s="165" t="s">
        <v>92</v>
      </c>
      <c r="D61" s="166"/>
      <c r="E61" s="166"/>
      <c r="F61" s="166"/>
      <c r="G61" s="167">
        <v>6691910</v>
      </c>
      <c r="H61" s="168">
        <v>6691910</v>
      </c>
      <c r="I61" s="169">
        <v>6691910</v>
      </c>
      <c r="J61" s="170"/>
      <c r="K61" s="17"/>
      <c r="L61" s="117"/>
      <c r="M61" s="117"/>
      <c r="N61" s="117"/>
      <c r="O61" s="117"/>
      <c r="P61" s="117"/>
      <c r="Q61" s="117"/>
      <c r="R61" s="24"/>
      <c r="S61" s="128"/>
      <c r="T61" s="128"/>
      <c r="U61" s="128"/>
      <c r="V61" s="128"/>
      <c r="W61" s="128"/>
      <c r="X61" s="128"/>
      <c r="Y61" s="128"/>
      <c r="Z61" s="128"/>
      <c r="AA61" s="128"/>
      <c r="AB61" s="128"/>
      <c r="AC61" s="128"/>
      <c r="AD61" s="128"/>
      <c r="AE61" s="128"/>
      <c r="AF61" s="128"/>
      <c r="AG61" s="128"/>
      <c r="AH61" s="128"/>
      <c r="AI61" s="128"/>
    </row>
    <row r="62" spans="2:36" ht="15.75" x14ac:dyDescent="0.25">
      <c r="B62" s="70"/>
      <c r="C62" s="165" t="s">
        <v>93</v>
      </c>
      <c r="D62" s="166"/>
      <c r="E62" s="166"/>
      <c r="F62" s="166"/>
      <c r="G62" s="171">
        <v>0.29630000000000001</v>
      </c>
      <c r="H62" s="172">
        <v>0.29630000000000001</v>
      </c>
      <c r="I62" s="173">
        <v>0.29630000000000001</v>
      </c>
      <c r="J62" s="174"/>
      <c r="K62" s="17"/>
      <c r="L62" s="117"/>
      <c r="M62" s="117"/>
      <c r="N62" s="117"/>
      <c r="O62" s="117"/>
      <c r="P62" s="117"/>
      <c r="Q62" s="117"/>
      <c r="R62" s="24"/>
    </row>
    <row r="63" spans="2:36" ht="15.75" x14ac:dyDescent="0.25">
      <c r="B63" s="70">
        <v>2</v>
      </c>
      <c r="C63" s="165" t="s">
        <v>94</v>
      </c>
      <c r="D63" s="166"/>
      <c r="E63" s="166"/>
      <c r="F63" s="166"/>
      <c r="G63" s="166"/>
      <c r="H63" s="163"/>
      <c r="I63" s="164"/>
      <c r="J63" s="77"/>
      <c r="K63" s="17"/>
      <c r="L63" s="117"/>
      <c r="M63" s="117"/>
      <c r="N63" s="117"/>
      <c r="O63" s="117"/>
      <c r="P63" s="117"/>
      <c r="Q63" s="117"/>
      <c r="R63" s="24"/>
    </row>
    <row r="64" spans="2:36" ht="15.75" x14ac:dyDescent="0.25">
      <c r="B64" s="70"/>
      <c r="C64" s="165" t="s">
        <v>95</v>
      </c>
      <c r="D64" s="166"/>
      <c r="E64" s="166"/>
      <c r="F64" s="166"/>
      <c r="G64" s="175"/>
      <c r="H64" s="163"/>
      <c r="I64" s="164"/>
      <c r="J64" s="77"/>
      <c r="K64" s="17"/>
      <c r="L64" s="176"/>
      <c r="M64" s="176"/>
      <c r="N64" s="176"/>
      <c r="O64" s="176"/>
      <c r="P64" s="176"/>
      <c r="Q64" s="176"/>
      <c r="R64" s="24"/>
    </row>
    <row r="65" spans="2:18" ht="15.75" x14ac:dyDescent="0.25">
      <c r="B65" s="70"/>
      <c r="C65" s="165" t="s">
        <v>96</v>
      </c>
      <c r="D65" s="166"/>
      <c r="E65" s="166"/>
      <c r="F65" s="166"/>
      <c r="G65" s="167">
        <v>0</v>
      </c>
      <c r="H65" s="167">
        <v>0</v>
      </c>
      <c r="I65" s="169">
        <v>0</v>
      </c>
      <c r="J65" s="170"/>
      <c r="K65" s="17"/>
      <c r="L65" s="19"/>
      <c r="M65" s="19"/>
      <c r="N65" s="19"/>
      <c r="O65" s="19"/>
      <c r="P65" s="19"/>
      <c r="Q65" s="19"/>
      <c r="R65" s="19"/>
    </row>
    <row r="66" spans="2:18" ht="15.75" x14ac:dyDescent="0.25">
      <c r="B66" s="70"/>
      <c r="C66" s="165" t="s">
        <v>97</v>
      </c>
      <c r="D66" s="166"/>
      <c r="E66" s="166"/>
      <c r="F66" s="166"/>
      <c r="G66" s="167">
        <v>0</v>
      </c>
      <c r="H66" s="167">
        <v>0</v>
      </c>
      <c r="I66" s="169">
        <v>0</v>
      </c>
      <c r="J66" s="170"/>
      <c r="K66" s="17"/>
      <c r="L66" s="19"/>
      <c r="M66" s="19"/>
      <c r="N66" s="19"/>
      <c r="O66" s="19"/>
      <c r="P66" s="19"/>
      <c r="Q66" s="19"/>
      <c r="R66" s="177"/>
    </row>
    <row r="67" spans="2:18" ht="15.75" x14ac:dyDescent="0.25">
      <c r="B67" s="70"/>
      <c r="C67" s="165" t="s">
        <v>98</v>
      </c>
      <c r="D67" s="166"/>
      <c r="E67" s="166"/>
      <c r="F67" s="166"/>
      <c r="G67" s="175"/>
      <c r="H67" s="168"/>
      <c r="I67" s="169"/>
      <c r="J67" s="170"/>
      <c r="K67" s="17"/>
      <c r="L67" s="19"/>
      <c r="M67" s="19"/>
      <c r="N67" s="19"/>
      <c r="O67" s="19"/>
      <c r="P67" s="19"/>
      <c r="Q67" s="19"/>
      <c r="R67" s="177"/>
    </row>
    <row r="68" spans="2:18" ht="15.75" x14ac:dyDescent="0.25">
      <c r="B68" s="70"/>
      <c r="C68" s="165" t="s">
        <v>99</v>
      </c>
      <c r="D68" s="166"/>
      <c r="E68" s="166"/>
      <c r="F68" s="166"/>
      <c r="G68" s="167">
        <v>0</v>
      </c>
      <c r="H68" s="167">
        <v>0</v>
      </c>
      <c r="I68" s="169">
        <v>0</v>
      </c>
      <c r="J68" s="170"/>
      <c r="K68" s="17"/>
      <c r="L68" s="19"/>
      <c r="M68" s="19"/>
      <c r="N68" s="19"/>
      <c r="O68" s="19"/>
      <c r="P68" s="19"/>
      <c r="Q68" s="19"/>
      <c r="R68" s="177"/>
    </row>
    <row r="69" spans="2:18" ht="15.75" x14ac:dyDescent="0.25">
      <c r="B69" s="70"/>
      <c r="C69" s="165" t="s">
        <v>100</v>
      </c>
      <c r="D69" s="166"/>
      <c r="E69" s="166"/>
      <c r="F69" s="166"/>
      <c r="G69" s="167"/>
      <c r="H69" s="168"/>
      <c r="I69" s="169"/>
      <c r="J69" s="170"/>
      <c r="K69" s="17"/>
      <c r="L69" s="19"/>
      <c r="M69" s="19"/>
      <c r="N69" s="19"/>
      <c r="O69" s="19"/>
      <c r="P69" s="19"/>
      <c r="Q69" s="19"/>
      <c r="R69" s="177"/>
    </row>
    <row r="70" spans="2:18" ht="15.75" x14ac:dyDescent="0.25">
      <c r="B70" s="70"/>
      <c r="C70" s="165" t="s">
        <v>101</v>
      </c>
      <c r="D70" s="166"/>
      <c r="E70" s="166"/>
      <c r="F70" s="166"/>
      <c r="G70" s="175"/>
      <c r="H70" s="163"/>
      <c r="I70" s="164"/>
      <c r="J70" s="77"/>
      <c r="K70" s="17"/>
      <c r="L70" s="19"/>
      <c r="M70" s="19"/>
      <c r="N70" s="19"/>
      <c r="O70" s="19"/>
      <c r="P70" s="19"/>
      <c r="Q70" s="19"/>
      <c r="R70" s="177"/>
    </row>
    <row r="71" spans="2:18" ht="15.75" x14ac:dyDescent="0.25">
      <c r="B71" s="70"/>
      <c r="C71" s="165" t="s">
        <v>96</v>
      </c>
      <c r="D71" s="166"/>
      <c r="E71" s="166"/>
      <c r="F71" s="166"/>
      <c r="G71" s="167">
        <v>15889290</v>
      </c>
      <c r="H71" s="168">
        <v>15889290</v>
      </c>
      <c r="I71" s="169">
        <v>15889290</v>
      </c>
      <c r="J71" s="170"/>
      <c r="K71" s="17"/>
      <c r="L71" s="19"/>
      <c r="M71" s="19"/>
      <c r="N71" s="19"/>
      <c r="O71" s="19"/>
      <c r="P71" s="19"/>
      <c r="Q71" s="19"/>
      <c r="R71" s="19"/>
    </row>
    <row r="72" spans="2:18" ht="15.75" x14ac:dyDescent="0.25">
      <c r="B72" s="70"/>
      <c r="C72" s="165" t="s">
        <v>97</v>
      </c>
      <c r="D72" s="166"/>
      <c r="E72" s="166"/>
      <c r="F72" s="166"/>
      <c r="G72" s="175"/>
      <c r="H72" s="167"/>
      <c r="I72" s="169"/>
      <c r="J72" s="170"/>
      <c r="K72" s="17"/>
      <c r="L72" s="19"/>
      <c r="M72" s="19"/>
      <c r="N72" s="19"/>
      <c r="O72" s="19"/>
      <c r="P72" s="19"/>
      <c r="Q72" s="19"/>
      <c r="R72" s="17"/>
    </row>
    <row r="73" spans="2:18" ht="15.75" x14ac:dyDescent="0.25">
      <c r="B73" s="70"/>
      <c r="C73" s="165" t="s">
        <v>98</v>
      </c>
      <c r="D73" s="166"/>
      <c r="E73" s="166"/>
      <c r="F73" s="166"/>
      <c r="G73" s="178">
        <v>1</v>
      </c>
      <c r="H73" s="179">
        <v>1</v>
      </c>
      <c r="I73" s="180">
        <v>1</v>
      </c>
      <c r="J73" s="181"/>
      <c r="K73" s="17"/>
      <c r="L73" s="19"/>
      <c r="M73" s="19"/>
      <c r="N73" s="19"/>
      <c r="O73" s="19"/>
      <c r="P73" s="19"/>
      <c r="Q73" s="19"/>
      <c r="R73" s="17"/>
    </row>
    <row r="74" spans="2:18" ht="13.5" customHeight="1" x14ac:dyDescent="0.25">
      <c r="B74" s="70"/>
      <c r="C74" s="165" t="s">
        <v>99</v>
      </c>
      <c r="D74" s="166"/>
      <c r="E74" s="166"/>
      <c r="F74" s="166"/>
      <c r="G74" s="167"/>
      <c r="H74" s="167"/>
      <c r="I74" s="169"/>
      <c r="J74" s="170"/>
      <c r="K74" s="17"/>
      <c r="L74" s="68"/>
      <c r="M74" s="68"/>
      <c r="N74" s="68"/>
      <c r="O74" s="68"/>
      <c r="P74" s="68"/>
      <c r="Q74" s="68"/>
      <c r="R74" s="68"/>
    </row>
    <row r="75" spans="2:18" ht="15.75" x14ac:dyDescent="0.25">
      <c r="B75" s="153"/>
      <c r="C75" s="182" t="s">
        <v>100</v>
      </c>
      <c r="D75" s="183"/>
      <c r="E75" s="183"/>
      <c r="F75" s="183"/>
      <c r="G75" s="184">
        <v>0.70369999999999999</v>
      </c>
      <c r="H75" s="185">
        <v>0.70369999999999999</v>
      </c>
      <c r="I75" s="186">
        <v>0.70369999999999999</v>
      </c>
      <c r="J75" s="174"/>
      <c r="K75" s="17"/>
      <c r="L75" s="68"/>
      <c r="M75" s="117"/>
      <c r="N75" s="117"/>
      <c r="O75" s="117"/>
      <c r="P75" s="117"/>
      <c r="Q75" s="117"/>
      <c r="R75" s="31"/>
    </row>
    <row r="76" spans="2:18" ht="21" customHeight="1" x14ac:dyDescent="0.25">
      <c r="B76" s="153"/>
      <c r="C76" s="182"/>
      <c r="D76" s="183"/>
      <c r="E76" s="183"/>
      <c r="F76" s="183"/>
      <c r="G76" s="183"/>
      <c r="H76" s="183"/>
      <c r="I76" s="187"/>
      <c r="J76" s="77"/>
      <c r="K76" s="17"/>
      <c r="L76" s="68"/>
      <c r="M76" s="108"/>
      <c r="N76" s="108"/>
      <c r="O76" s="108"/>
      <c r="P76" s="108"/>
      <c r="Q76" s="108"/>
      <c r="R76" s="188"/>
    </row>
    <row r="77" spans="2:18" ht="15.75" x14ac:dyDescent="0.25">
      <c r="B77" s="63" t="s">
        <v>102</v>
      </c>
      <c r="C77" s="189" t="s">
        <v>103</v>
      </c>
      <c r="D77" s="190"/>
      <c r="E77" s="190"/>
      <c r="F77" s="190"/>
      <c r="G77" s="190"/>
      <c r="H77" s="190"/>
      <c r="I77" s="191"/>
      <c r="J77" s="77"/>
      <c r="K77" s="176"/>
      <c r="L77" s="108"/>
      <c r="M77" s="108"/>
      <c r="N77" s="108"/>
      <c r="O77" s="108"/>
      <c r="P77" s="108"/>
      <c r="Q77" s="108"/>
      <c r="R77" s="188"/>
    </row>
    <row r="78" spans="2:18" ht="21" customHeight="1" x14ac:dyDescent="0.25">
      <c r="B78" s="25"/>
      <c r="C78" s="192" t="s">
        <v>8</v>
      </c>
      <c r="D78" s="175"/>
      <c r="E78" s="175"/>
      <c r="F78" s="175"/>
      <c r="G78" s="175"/>
      <c r="H78" s="175"/>
      <c r="I78" s="193"/>
      <c r="J78" s="17"/>
      <c r="K78" s="176"/>
      <c r="L78" s="108"/>
      <c r="M78" s="108"/>
      <c r="N78" s="108"/>
      <c r="O78" s="108"/>
      <c r="P78" s="108"/>
      <c r="Q78" s="108"/>
      <c r="R78" s="188"/>
    </row>
    <row r="79" spans="2:18" ht="15" customHeight="1" x14ac:dyDescent="0.25">
      <c r="B79" s="70"/>
      <c r="C79" s="165" t="s">
        <v>104</v>
      </c>
      <c r="D79" s="166"/>
      <c r="E79" s="166"/>
      <c r="F79" s="166"/>
      <c r="G79" s="166"/>
      <c r="H79" s="166"/>
      <c r="I79" s="193">
        <v>0</v>
      </c>
      <c r="J79" s="194"/>
      <c r="K79" s="176"/>
      <c r="L79" s="108"/>
      <c r="M79" s="108"/>
      <c r="N79" s="108"/>
      <c r="O79" s="108"/>
      <c r="P79" s="108"/>
      <c r="Q79" s="108"/>
      <c r="R79" s="188"/>
    </row>
    <row r="80" spans="2:18" ht="15.75" customHeight="1" x14ac:dyDescent="0.25">
      <c r="B80" s="70"/>
      <c r="C80" s="165" t="s">
        <v>105</v>
      </c>
      <c r="D80" s="166"/>
      <c r="E80" s="166"/>
      <c r="F80" s="166"/>
      <c r="G80" s="166"/>
      <c r="H80" s="166"/>
      <c r="I80" s="193">
        <v>1</v>
      </c>
      <c r="J80" s="194"/>
      <c r="K80" s="176"/>
      <c r="L80" s="108"/>
      <c r="M80" s="108"/>
      <c r="N80" s="108"/>
      <c r="O80" s="108"/>
      <c r="P80" s="108"/>
      <c r="Q80" s="108"/>
      <c r="R80" s="188"/>
    </row>
    <row r="81" spans="2:18" ht="15.75" x14ac:dyDescent="0.25">
      <c r="B81" s="70"/>
      <c r="C81" s="165" t="s">
        <v>106</v>
      </c>
      <c r="D81" s="166"/>
      <c r="E81" s="166"/>
      <c r="F81" s="166"/>
      <c r="G81" s="166"/>
      <c r="H81" s="166"/>
      <c r="I81" s="193">
        <v>1</v>
      </c>
      <c r="J81" s="194"/>
      <c r="K81" s="176"/>
      <c r="L81" s="108"/>
      <c r="M81" s="108"/>
      <c r="N81" s="108"/>
      <c r="O81" s="108"/>
      <c r="P81" s="108"/>
      <c r="Q81" s="108"/>
      <c r="R81" s="188"/>
    </row>
    <row r="82" spans="2:18" ht="19.5" customHeight="1" x14ac:dyDescent="0.25">
      <c r="B82" s="70"/>
      <c r="C82" s="165" t="s">
        <v>107</v>
      </c>
      <c r="D82" s="166"/>
      <c r="E82" s="166"/>
      <c r="F82" s="166"/>
      <c r="G82" s="166"/>
      <c r="H82" s="166"/>
      <c r="I82" s="193">
        <v>0</v>
      </c>
      <c r="J82" s="194"/>
      <c r="K82" s="176"/>
      <c r="L82" s="108"/>
      <c r="M82" s="108"/>
      <c r="N82" s="108"/>
      <c r="O82" s="108"/>
      <c r="P82" s="108"/>
      <c r="Q82" s="108"/>
      <c r="R82" s="188"/>
    </row>
    <row r="83" spans="2:18" ht="15" x14ac:dyDescent="0.25">
      <c r="B83" s="195"/>
      <c r="C83" s="196"/>
      <c r="D83" s="183"/>
      <c r="E83" s="183"/>
      <c r="F83" s="183"/>
      <c r="G83" s="183"/>
      <c r="H83" s="183"/>
      <c r="I83" s="197"/>
      <c r="J83" s="77"/>
      <c r="K83" s="19"/>
      <c r="L83" s="108"/>
      <c r="M83" s="108"/>
      <c r="N83" s="108"/>
      <c r="O83" s="108"/>
      <c r="P83" s="108"/>
      <c r="Q83" s="108"/>
      <c r="R83" s="188"/>
    </row>
    <row r="84" spans="2:18" ht="15" x14ac:dyDescent="0.25">
      <c r="B84" s="68"/>
      <c r="C84" s="198"/>
      <c r="D84" s="166"/>
      <c r="E84" s="166"/>
      <c r="F84" s="166"/>
      <c r="G84" s="166"/>
      <c r="H84" s="166"/>
      <c r="I84" s="163"/>
      <c r="J84" s="77"/>
      <c r="K84" s="19"/>
      <c r="L84" s="108"/>
      <c r="M84" s="108"/>
      <c r="N84" s="108"/>
      <c r="O84" s="108"/>
      <c r="P84" s="108"/>
      <c r="Q84" s="108"/>
      <c r="R84" s="188"/>
    </row>
    <row r="85" spans="2:18" ht="15" customHeight="1" x14ac:dyDescent="0.2">
      <c r="B85" s="362" t="s">
        <v>108</v>
      </c>
      <c r="C85" s="362"/>
      <c r="D85" s="362"/>
      <c r="E85" s="362"/>
      <c r="F85" s="362"/>
      <c r="G85" s="362"/>
      <c r="H85" s="362"/>
      <c r="I85" s="362"/>
      <c r="J85" s="68"/>
      <c r="K85" s="19"/>
      <c r="L85" s="108"/>
      <c r="M85" s="108"/>
      <c r="N85" s="108"/>
      <c r="O85" s="108"/>
      <c r="P85" s="108"/>
      <c r="Q85" s="108"/>
      <c r="R85" s="108"/>
    </row>
    <row r="86" spans="2:18" ht="15" customHeight="1" x14ac:dyDescent="0.25">
      <c r="B86" s="199"/>
      <c r="C86" s="199"/>
      <c r="D86" s="68"/>
      <c r="E86" s="68"/>
      <c r="F86" s="68"/>
      <c r="G86" s="68"/>
      <c r="H86" s="68"/>
      <c r="I86" s="68"/>
      <c r="J86" s="199"/>
      <c r="K86" s="19"/>
      <c r="L86" s="68"/>
      <c r="M86" s="68"/>
      <c r="N86" s="68"/>
      <c r="O86" s="68"/>
      <c r="P86" s="68"/>
      <c r="Q86" s="68"/>
      <c r="R86" s="68"/>
    </row>
    <row r="87" spans="2:18" ht="13.5" hidden="1" customHeight="1" x14ac:dyDescent="0.25">
      <c r="B87" s="200"/>
      <c r="C87" s="201" t="s">
        <v>109</v>
      </c>
      <c r="D87" s="202"/>
      <c r="E87" s="202"/>
      <c r="F87" s="202"/>
      <c r="G87" s="202"/>
      <c r="H87" s="202"/>
      <c r="I87" s="203"/>
      <c r="J87" s="204"/>
      <c r="K87" s="205"/>
      <c r="L87" s="205"/>
      <c r="M87" s="205"/>
      <c r="N87" s="205"/>
      <c r="O87" s="205"/>
      <c r="P87" s="205"/>
      <c r="Q87" s="205"/>
      <c r="R87" s="206"/>
    </row>
    <row r="88" spans="2:18" ht="15" hidden="1" x14ac:dyDescent="0.2">
      <c r="B88" s="207">
        <v>1</v>
      </c>
      <c r="C88" s="363" t="s">
        <v>110</v>
      </c>
      <c r="D88" s="363"/>
      <c r="E88" s="363"/>
      <c r="F88" s="363"/>
      <c r="G88" s="363"/>
      <c r="H88" s="363"/>
      <c r="I88" s="364"/>
      <c r="J88" s="208"/>
      <c r="K88" s="209"/>
      <c r="L88" s="209"/>
      <c r="M88" s="177"/>
      <c r="N88" s="177"/>
      <c r="O88" s="177"/>
      <c r="P88" s="177"/>
      <c r="Q88" s="205"/>
      <c r="R88" s="206"/>
    </row>
    <row r="89" spans="2:18" ht="91.5" hidden="1" customHeight="1" x14ac:dyDescent="0.2">
      <c r="B89" s="207">
        <v>2</v>
      </c>
      <c r="C89" s="352" t="s">
        <v>111</v>
      </c>
      <c r="D89" s="352"/>
      <c r="E89" s="352"/>
      <c r="F89" s="352"/>
      <c r="G89" s="352"/>
      <c r="H89" s="352"/>
      <c r="I89" s="353"/>
      <c r="J89" s="210"/>
      <c r="K89" s="211"/>
      <c r="L89" s="211"/>
      <c r="M89" s="211"/>
      <c r="N89" s="177"/>
      <c r="O89" s="177"/>
      <c r="P89" s="177"/>
      <c r="Q89" s="177"/>
      <c r="R89" s="206"/>
    </row>
    <row r="90" spans="2:18" ht="91.5" hidden="1" customHeight="1" x14ac:dyDescent="0.2">
      <c r="B90" s="207">
        <v>3</v>
      </c>
      <c r="C90" s="352" t="s">
        <v>112</v>
      </c>
      <c r="D90" s="352"/>
      <c r="E90" s="352"/>
      <c r="F90" s="352"/>
      <c r="G90" s="352"/>
      <c r="H90" s="352"/>
      <c r="I90" s="353"/>
      <c r="J90" s="210"/>
      <c r="K90" s="211"/>
      <c r="L90" s="211"/>
      <c r="M90" s="211"/>
      <c r="N90" s="177"/>
      <c r="O90" s="177"/>
      <c r="P90" s="177"/>
      <c r="Q90" s="177"/>
      <c r="R90" s="206"/>
    </row>
    <row r="91" spans="2:18" ht="47.25" hidden="1" customHeight="1" x14ac:dyDescent="0.2">
      <c r="B91" s="207">
        <v>4</v>
      </c>
      <c r="C91" s="352" t="s">
        <v>113</v>
      </c>
      <c r="D91" s="352"/>
      <c r="E91" s="352"/>
      <c r="F91" s="352"/>
      <c r="G91" s="352"/>
      <c r="H91" s="352"/>
      <c r="I91" s="353"/>
      <c r="J91" s="210"/>
      <c r="K91" s="211"/>
      <c r="L91" s="211"/>
      <c r="M91" s="211"/>
      <c r="N91" s="177"/>
      <c r="O91" s="177"/>
      <c r="P91" s="177"/>
      <c r="Q91" s="177"/>
      <c r="R91" s="206"/>
    </row>
    <row r="92" spans="2:18" ht="15" hidden="1" x14ac:dyDescent="0.2">
      <c r="B92" s="207">
        <v>5</v>
      </c>
      <c r="C92" s="352" t="s">
        <v>114</v>
      </c>
      <c r="D92" s="352"/>
      <c r="E92" s="352"/>
      <c r="F92" s="352"/>
      <c r="G92" s="352"/>
      <c r="H92" s="352"/>
      <c r="I92" s="353"/>
      <c r="J92" s="210"/>
      <c r="K92" s="211"/>
      <c r="L92" s="211"/>
      <c r="M92" s="211"/>
      <c r="N92" s="177"/>
      <c r="O92" s="177"/>
      <c r="P92" s="177"/>
      <c r="Q92" s="205"/>
      <c r="R92" s="206"/>
    </row>
    <row r="93" spans="2:18" ht="15" hidden="1" x14ac:dyDescent="0.2">
      <c r="B93" s="207"/>
      <c r="C93" s="211"/>
      <c r="D93" s="177"/>
      <c r="E93" s="177"/>
      <c r="F93" s="177"/>
      <c r="G93" s="177"/>
      <c r="H93" s="177"/>
      <c r="I93" s="212"/>
      <c r="J93" s="211"/>
      <c r="K93" s="211"/>
      <c r="L93" s="211"/>
      <c r="M93" s="211"/>
      <c r="N93" s="177"/>
      <c r="O93" s="177"/>
      <c r="P93" s="177"/>
      <c r="Q93" s="177"/>
      <c r="R93" s="213"/>
    </row>
    <row r="94" spans="2:18" ht="15" hidden="1" x14ac:dyDescent="0.2">
      <c r="B94" s="207"/>
      <c r="C94" s="211"/>
      <c r="D94" s="177"/>
      <c r="E94" s="177"/>
      <c r="F94" s="177"/>
      <c r="G94" s="177"/>
      <c r="H94" s="177"/>
      <c r="I94" s="212"/>
      <c r="J94" s="211"/>
      <c r="K94" s="177"/>
      <c r="L94" s="177"/>
      <c r="M94" s="177"/>
      <c r="N94" s="177"/>
      <c r="O94" s="177"/>
      <c r="P94" s="177"/>
      <c r="Q94" s="177"/>
      <c r="R94" s="213"/>
    </row>
    <row r="95" spans="2:18" ht="13.5" hidden="1" customHeight="1" x14ac:dyDescent="0.25">
      <c r="B95" s="214"/>
      <c r="C95" s="117"/>
      <c r="D95" s="19"/>
      <c r="E95" s="19"/>
      <c r="F95" s="19"/>
      <c r="G95" s="127" t="s">
        <v>115</v>
      </c>
      <c r="H95" s="108"/>
      <c r="I95" s="18"/>
      <c r="J95" s="24"/>
      <c r="K95" s="19"/>
      <c r="L95" s="127"/>
      <c r="M95" s="127"/>
      <c r="N95" s="127"/>
      <c r="O95" s="127"/>
      <c r="P95" s="127"/>
      <c r="Q95" s="67" t="s">
        <v>115</v>
      </c>
      <c r="R95" s="215"/>
    </row>
    <row r="96" spans="2:18" ht="15" hidden="1" customHeight="1" x14ac:dyDescent="0.25">
      <c r="B96" s="214"/>
      <c r="C96" s="117"/>
      <c r="D96" s="19"/>
      <c r="E96" s="19"/>
      <c r="F96" s="19"/>
      <c r="G96" s="127" t="s">
        <v>116</v>
      </c>
      <c r="H96" s="108"/>
      <c r="I96" s="18"/>
      <c r="J96" s="24"/>
      <c r="K96" s="19"/>
      <c r="L96" s="127"/>
      <c r="M96" s="127"/>
      <c r="N96" s="127"/>
      <c r="O96" s="127"/>
      <c r="P96" s="127"/>
      <c r="Q96" s="67" t="s">
        <v>116</v>
      </c>
      <c r="R96" s="215"/>
    </row>
    <row r="97" spans="1:36" ht="15" hidden="1" x14ac:dyDescent="0.25">
      <c r="B97" s="214"/>
      <c r="C97" s="117"/>
      <c r="D97" s="19"/>
      <c r="E97" s="19"/>
      <c r="F97" s="19"/>
      <c r="G97" s="127"/>
      <c r="H97" s="108"/>
      <c r="I97" s="18"/>
      <c r="J97" s="24"/>
      <c r="K97" s="19"/>
      <c r="L97" s="127"/>
      <c r="M97" s="127"/>
      <c r="N97" s="127"/>
      <c r="O97" s="127"/>
      <c r="P97" s="127"/>
      <c r="Q97" s="67"/>
      <c r="R97" s="215"/>
    </row>
    <row r="98" spans="1:36" ht="15" hidden="1" x14ac:dyDescent="0.25">
      <c r="B98" s="214"/>
      <c r="C98" s="117"/>
      <c r="D98" s="19"/>
      <c r="E98" s="19"/>
      <c r="F98" s="19"/>
      <c r="G98" s="127"/>
      <c r="H98" s="108"/>
      <c r="I98" s="18"/>
      <c r="J98" s="24"/>
      <c r="K98" s="19"/>
      <c r="L98" s="127"/>
      <c r="M98" s="127"/>
      <c r="N98" s="127"/>
      <c r="O98" s="127"/>
      <c r="P98" s="127"/>
      <c r="Q98" s="67"/>
      <c r="R98" s="215"/>
    </row>
    <row r="99" spans="1:36" ht="15" hidden="1" x14ac:dyDescent="0.25">
      <c r="B99" s="214"/>
      <c r="C99" s="117"/>
      <c r="D99" s="19"/>
      <c r="E99" s="19"/>
      <c r="F99" s="19"/>
      <c r="G99" s="17"/>
      <c r="H99" s="108"/>
      <c r="I99" s="18"/>
      <c r="J99" s="24"/>
      <c r="K99" s="19"/>
      <c r="L99" s="127"/>
      <c r="M99" s="127"/>
      <c r="N99" s="127"/>
      <c r="O99" s="127"/>
      <c r="P99" s="127"/>
      <c r="Q99" s="24"/>
      <c r="R99" s="215"/>
    </row>
    <row r="100" spans="1:36" ht="15" hidden="1" x14ac:dyDescent="0.25">
      <c r="B100" s="216" t="s">
        <v>117</v>
      </c>
      <c r="C100" s="24" t="s">
        <v>118</v>
      </c>
      <c r="D100" s="17"/>
      <c r="E100" s="17"/>
      <c r="F100" s="17"/>
      <c r="G100" s="127" t="s">
        <v>119</v>
      </c>
      <c r="H100" s="108"/>
      <c r="I100" s="18"/>
      <c r="J100" s="24"/>
      <c r="K100" s="19"/>
      <c r="L100" s="127"/>
      <c r="M100" s="127"/>
      <c r="N100" s="127"/>
      <c r="O100" s="127"/>
      <c r="P100" s="127"/>
      <c r="Q100" s="67" t="s">
        <v>119</v>
      </c>
      <c r="R100" s="215"/>
    </row>
    <row r="101" spans="1:36" ht="15" hidden="1" x14ac:dyDescent="0.25">
      <c r="B101" s="216" t="s">
        <v>120</v>
      </c>
      <c r="C101" s="24" t="s">
        <v>121</v>
      </c>
      <c r="D101" s="17"/>
      <c r="E101" s="17"/>
      <c r="F101" s="17"/>
      <c r="G101" s="217" t="s">
        <v>122</v>
      </c>
      <c r="H101" s="108"/>
      <c r="I101" s="18"/>
      <c r="J101" s="24"/>
      <c r="K101" s="19"/>
      <c r="L101" s="127"/>
      <c r="M101" s="127"/>
      <c r="N101" s="127"/>
      <c r="O101" s="127"/>
      <c r="P101" s="127"/>
      <c r="Q101" s="67" t="s">
        <v>122</v>
      </c>
      <c r="R101" s="215"/>
    </row>
    <row r="102" spans="1:36" ht="15" hidden="1" x14ac:dyDescent="0.25">
      <c r="B102" s="216"/>
      <c r="C102" s="24"/>
      <c r="D102" s="17"/>
      <c r="E102" s="17"/>
      <c r="F102" s="17"/>
      <c r="G102" s="127" t="s">
        <v>123</v>
      </c>
      <c r="H102" s="108"/>
      <c r="I102" s="18"/>
      <c r="J102" s="24"/>
      <c r="K102" s="19"/>
      <c r="L102" s="127"/>
      <c r="M102" s="127"/>
      <c r="N102" s="127"/>
      <c r="O102" s="127"/>
      <c r="P102" s="127"/>
      <c r="Q102" s="67" t="s">
        <v>123</v>
      </c>
      <c r="R102" s="217"/>
    </row>
    <row r="103" spans="1:36" ht="15.75" hidden="1" thickBot="1" x14ac:dyDescent="0.3">
      <c r="B103" s="218"/>
      <c r="C103" s="219"/>
      <c r="D103" s="147"/>
      <c r="E103" s="147"/>
      <c r="F103" s="147"/>
      <c r="G103" s="147"/>
      <c r="H103" s="147"/>
      <c r="I103" s="220"/>
      <c r="J103" s="24"/>
      <c r="K103" s="221"/>
      <c r="L103" s="221"/>
      <c r="M103" s="221"/>
      <c r="N103" s="221"/>
      <c r="O103" s="221"/>
      <c r="P103" s="221"/>
      <c r="Q103" s="221"/>
      <c r="R103" s="222"/>
    </row>
    <row r="104" spans="1:36" ht="15" hidden="1" x14ac:dyDescent="0.25">
      <c r="B104" s="223"/>
      <c r="C104" s="224"/>
      <c r="D104" s="128"/>
      <c r="E104" s="128"/>
      <c r="F104" s="128"/>
      <c r="G104" s="128"/>
      <c r="H104" s="128"/>
      <c r="I104" s="3"/>
      <c r="J104" s="225"/>
      <c r="K104" s="128"/>
      <c r="L104" s="128"/>
      <c r="M104" s="128"/>
      <c r="N104" s="128"/>
      <c r="O104" s="128"/>
      <c r="P104" s="128"/>
      <c r="Q104" s="128"/>
      <c r="R104" s="3"/>
    </row>
    <row r="105" spans="1:36" ht="15" hidden="1" x14ac:dyDescent="0.25">
      <c r="B105" s="223"/>
      <c r="C105" s="224"/>
      <c r="D105" s="128"/>
      <c r="E105" s="128"/>
      <c r="F105" s="128"/>
      <c r="G105" s="128"/>
      <c r="H105" s="128"/>
      <c r="I105" s="3"/>
      <c r="J105" s="225"/>
      <c r="K105" s="128"/>
      <c r="L105" s="128"/>
      <c r="M105" s="128"/>
      <c r="N105" s="128"/>
      <c r="O105" s="128"/>
      <c r="P105" s="128"/>
      <c r="Q105" s="128"/>
      <c r="R105" s="3"/>
    </row>
    <row r="106" spans="1:36" hidden="1" x14ac:dyDescent="0.2">
      <c r="B106" s="226"/>
      <c r="C106" s="128"/>
      <c r="D106" s="128"/>
      <c r="E106" s="128"/>
      <c r="F106" s="128"/>
      <c r="G106" s="128"/>
      <c r="H106" s="128"/>
      <c r="I106" s="3"/>
      <c r="K106" s="128"/>
      <c r="L106" s="128"/>
      <c r="M106" s="128"/>
      <c r="N106" s="128"/>
      <c r="O106" s="128"/>
      <c r="P106" s="128"/>
      <c r="Q106" s="128"/>
      <c r="R106" s="3"/>
    </row>
    <row r="107" spans="1:36" hidden="1" x14ac:dyDescent="0.2">
      <c r="B107" s="354" t="s">
        <v>124</v>
      </c>
      <c r="C107" s="354"/>
      <c r="D107" s="354"/>
      <c r="E107" s="354"/>
      <c r="F107" s="354"/>
      <c r="G107" s="354"/>
      <c r="H107" s="354"/>
      <c r="I107" s="354"/>
      <c r="J107" s="227"/>
      <c r="K107" s="228"/>
    </row>
    <row r="108" spans="1:36" hidden="1" x14ac:dyDescent="0.2"/>
    <row r="109" spans="1:36" hidden="1" x14ac:dyDescent="0.2"/>
    <row r="110" spans="1:36" s="229" customFormat="1" ht="25.5" hidden="1" x14ac:dyDescent="0.2">
      <c r="A110" s="6"/>
      <c r="B110" s="6"/>
      <c r="C110" s="230" t="s">
        <v>125</v>
      </c>
      <c r="D110" s="230"/>
      <c r="E110" s="230"/>
      <c r="F110" s="230"/>
      <c r="G110" s="230"/>
      <c r="H110" s="230"/>
      <c r="J110" s="3"/>
      <c r="K110" s="6"/>
      <c r="L110" s="6"/>
      <c r="M110" s="6"/>
      <c r="N110" s="6"/>
      <c r="O110" s="6"/>
      <c r="P110" s="6"/>
      <c r="Q110" s="6"/>
      <c r="S110" s="6"/>
      <c r="T110" s="6"/>
      <c r="U110" s="6"/>
      <c r="V110" s="6"/>
      <c r="W110" s="6"/>
      <c r="X110" s="6"/>
      <c r="Y110" s="6"/>
      <c r="Z110" s="6"/>
      <c r="AA110" s="6"/>
      <c r="AB110" s="6"/>
      <c r="AC110" s="6"/>
      <c r="AD110" s="6"/>
      <c r="AE110" s="6"/>
      <c r="AF110" s="6"/>
      <c r="AG110" s="6"/>
      <c r="AH110" s="6"/>
      <c r="AI110" s="6"/>
      <c r="AJ110" s="6"/>
    </row>
    <row r="111" spans="1:36" s="229" customFormat="1" hidden="1" x14ac:dyDescent="0.2">
      <c r="A111" s="6"/>
      <c r="B111" s="6"/>
      <c r="C111" s="6"/>
      <c r="D111" s="6"/>
      <c r="E111" s="6"/>
      <c r="F111" s="6"/>
      <c r="G111" s="6"/>
      <c r="H111" s="6"/>
      <c r="J111" s="3"/>
      <c r="K111" s="6"/>
      <c r="L111" s="6"/>
      <c r="M111" s="6"/>
      <c r="N111" s="6"/>
      <c r="O111" s="6"/>
      <c r="P111" s="6"/>
      <c r="Q111" s="6"/>
      <c r="S111" s="6"/>
      <c r="T111" s="6"/>
      <c r="U111" s="6"/>
      <c r="V111" s="6"/>
      <c r="W111" s="6"/>
      <c r="X111" s="6"/>
      <c r="Y111" s="6"/>
      <c r="Z111" s="6"/>
      <c r="AA111" s="6"/>
      <c r="AB111" s="6"/>
      <c r="AC111" s="6"/>
      <c r="AD111" s="6"/>
      <c r="AE111" s="6"/>
      <c r="AF111" s="6"/>
      <c r="AG111" s="6"/>
      <c r="AH111" s="6"/>
      <c r="AI111" s="6"/>
      <c r="AJ111" s="6"/>
    </row>
    <row r="112" spans="1:36" s="229" customFormat="1" hidden="1" x14ac:dyDescent="0.2">
      <c r="A112" s="6"/>
      <c r="B112" s="6"/>
      <c r="C112" s="6"/>
      <c r="D112" s="6"/>
      <c r="E112" s="6"/>
      <c r="F112" s="6"/>
      <c r="G112" s="6"/>
      <c r="H112" s="6"/>
      <c r="J112" s="3"/>
      <c r="K112" s="6"/>
      <c r="L112" s="6"/>
      <c r="M112" s="6"/>
      <c r="N112" s="6"/>
      <c r="O112" s="6"/>
      <c r="P112" s="6"/>
      <c r="Q112" s="6"/>
      <c r="S112" s="6"/>
      <c r="T112" s="6"/>
      <c r="U112" s="6"/>
      <c r="V112" s="6"/>
      <c r="W112" s="6"/>
      <c r="X112" s="6"/>
      <c r="Y112" s="6"/>
      <c r="Z112" s="6"/>
      <c r="AA112" s="6"/>
      <c r="AB112" s="6"/>
      <c r="AC112" s="6"/>
      <c r="AD112" s="6"/>
      <c r="AE112" s="6"/>
      <c r="AF112" s="6"/>
      <c r="AG112" s="6"/>
      <c r="AH112" s="6"/>
      <c r="AI112" s="6"/>
      <c r="AJ112" s="6"/>
    </row>
    <row r="113" spans="1:36" s="229" customFormat="1" hidden="1" x14ac:dyDescent="0.2">
      <c r="A113" s="6"/>
      <c r="B113" s="6"/>
      <c r="C113" s="6"/>
      <c r="D113" s="6"/>
      <c r="E113" s="6"/>
      <c r="F113" s="6"/>
      <c r="G113" s="6"/>
      <c r="H113" s="6"/>
      <c r="J113" s="3"/>
      <c r="K113" s="6"/>
      <c r="L113" s="6"/>
      <c r="M113" s="6"/>
      <c r="N113" s="6"/>
      <c r="O113" s="6"/>
      <c r="P113" s="6"/>
      <c r="Q113" s="6"/>
      <c r="S113" s="6"/>
      <c r="T113" s="6"/>
      <c r="U113" s="6"/>
      <c r="V113" s="6"/>
      <c r="W113" s="6"/>
      <c r="X113" s="6"/>
      <c r="Y113" s="6"/>
      <c r="Z113" s="6"/>
      <c r="AA113" s="6"/>
      <c r="AB113" s="6"/>
      <c r="AC113" s="6"/>
      <c r="AD113" s="6"/>
      <c r="AE113" s="6"/>
      <c r="AF113" s="6"/>
      <c r="AG113" s="6"/>
      <c r="AH113" s="6"/>
      <c r="AI113" s="6"/>
      <c r="AJ113" s="6"/>
    </row>
    <row r="114" spans="1:36" s="229" customFormat="1" hidden="1" x14ac:dyDescent="0.2">
      <c r="A114" s="6"/>
      <c r="B114" s="6"/>
      <c r="C114" s="6"/>
      <c r="D114" s="6"/>
      <c r="E114" s="6"/>
      <c r="F114" s="6"/>
      <c r="G114" s="6"/>
      <c r="H114" s="6"/>
      <c r="J114" s="3"/>
      <c r="K114" s="6"/>
      <c r="L114" s="6"/>
      <c r="M114" s="6"/>
      <c r="N114" s="6"/>
      <c r="O114" s="6"/>
      <c r="P114" s="6"/>
      <c r="Q114" s="6"/>
      <c r="S114" s="6"/>
      <c r="T114" s="6"/>
      <c r="U114" s="6"/>
      <c r="V114" s="6"/>
      <c r="W114" s="6"/>
      <c r="X114" s="6"/>
      <c r="Y114" s="6"/>
      <c r="Z114" s="6"/>
      <c r="AA114" s="6"/>
      <c r="AB114" s="6"/>
      <c r="AC114" s="6"/>
      <c r="AD114" s="6"/>
      <c r="AE114" s="6"/>
      <c r="AF114" s="6"/>
      <c r="AG114" s="6"/>
      <c r="AH114" s="6"/>
      <c r="AI114" s="6"/>
      <c r="AJ114" s="6"/>
    </row>
  </sheetData>
  <mergeCells count="17">
    <mergeCell ref="C88:I88"/>
    <mergeCell ref="B9:B13"/>
    <mergeCell ref="C9:C13"/>
    <mergeCell ref="K9:K13"/>
    <mergeCell ref="L9:L13"/>
    <mergeCell ref="O9:O13"/>
    <mergeCell ref="P9:P13"/>
    <mergeCell ref="Q9:Q13"/>
    <mergeCell ref="L59:R59"/>
    <mergeCell ref="B85:I85"/>
    <mergeCell ref="M9:M13"/>
    <mergeCell ref="N9:N13"/>
    <mergeCell ref="C89:I89"/>
    <mergeCell ref="C90:I90"/>
    <mergeCell ref="C91:I91"/>
    <mergeCell ref="C92:I92"/>
    <mergeCell ref="B107:I107"/>
  </mergeCells>
  <printOptions gridLines="1"/>
  <pageMargins left="0.43307086614173201" right="0.23622047244094499" top="0.74803149606299202" bottom="0.74803149606299202" header="0.31496062992126" footer="0.31496062992126"/>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1"/>
  <sheetViews>
    <sheetView view="pageBreakPreview" topLeftCell="J4" zoomScale="60" zoomScaleNormal="70" workbookViewId="0">
      <selection activeCell="K16" sqref="K16"/>
    </sheetView>
  </sheetViews>
  <sheetFormatPr defaultColWidth="0" defaultRowHeight="12.75" zeroHeight="1" x14ac:dyDescent="0.2"/>
  <cols>
    <col min="1" max="1" width="3.7109375" style="6" hidden="1" customWidth="1"/>
    <col min="2" max="2" width="6.5703125" style="6" hidden="1" customWidth="1"/>
    <col min="3" max="3" width="79.5703125" style="6" hidden="1" customWidth="1"/>
    <col min="4" max="4" width="16" style="6" hidden="1" customWidth="1"/>
    <col min="5" max="5" width="15.5703125" style="6" hidden="1" customWidth="1"/>
    <col min="6" max="6" width="17.5703125" style="6" hidden="1" customWidth="1"/>
    <col min="7" max="7" width="16" style="6" hidden="1" customWidth="1"/>
    <col min="8" max="8" width="15.5703125" style="6" hidden="1" customWidth="1"/>
    <col min="9" max="9" width="16.5703125" style="229" hidden="1" customWidth="1"/>
    <col min="10" max="10" width="8.7109375" style="6" customWidth="1"/>
    <col min="11" max="11" width="67.42578125" style="6" customWidth="1"/>
    <col min="12" max="12" width="19" style="6" customWidth="1"/>
    <col min="13" max="16" width="18" style="6" customWidth="1"/>
    <col min="17" max="17" width="18" style="229" customWidth="1"/>
    <col min="18" max="18" width="1.5703125" style="6" customWidth="1"/>
    <col min="19" max="19" width="9.140625" style="6" hidden="1" customWidth="1"/>
    <col min="20" max="20" width="15.28515625" style="6" hidden="1" customWidth="1"/>
    <col min="21" max="21" width="14.42578125" style="6" hidden="1" customWidth="1"/>
    <col min="22" max="22" width="12.85546875" style="6" hidden="1" customWidth="1"/>
    <col min="23" max="23" width="19.140625" style="6" hidden="1" customWidth="1"/>
    <col min="24" max="25" width="13.28515625" style="6" hidden="1" customWidth="1"/>
    <col min="26" max="26" width="10.5703125" style="6" hidden="1" customWidth="1"/>
    <col min="27" max="27" width="9.140625" style="6" hidden="1" customWidth="1"/>
    <col min="28" max="28" width="12" style="6" hidden="1" customWidth="1"/>
    <col min="29" max="30" width="11.5703125" style="6" hidden="1" customWidth="1"/>
    <col min="31" max="31" width="12" style="6" hidden="1" customWidth="1"/>
    <col min="32" max="33" width="9.140625" style="6" hidden="1" customWidth="1"/>
    <col min="34" max="36" width="13.140625" style="6" hidden="1" customWidth="1"/>
    <col min="37" max="39" width="14.85546875" style="6" hidden="1" customWidth="1"/>
    <col min="40" max="40" width="14.42578125" style="6" hidden="1" customWidth="1"/>
    <col min="41" max="256" width="9.140625" style="6" hidden="1" customWidth="1"/>
    <col min="257" max="16384" width="9" hidden="1"/>
  </cols>
  <sheetData>
    <row r="1" spans="1:48" x14ac:dyDescent="0.2">
      <c r="B1" s="128"/>
      <c r="C1" s="4"/>
      <c r="D1" s="4"/>
      <c r="E1" s="4"/>
      <c r="F1" s="4"/>
      <c r="G1" s="4"/>
      <c r="H1" s="4"/>
      <c r="I1" s="5"/>
      <c r="J1" s="1"/>
      <c r="K1" s="1"/>
      <c r="L1" s="1"/>
      <c r="M1" s="1"/>
      <c r="N1" s="1"/>
      <c r="O1" s="1"/>
      <c r="P1" s="1"/>
      <c r="Q1" s="2"/>
    </row>
    <row r="2" spans="1:48" ht="18.75" x14ac:dyDescent="0.3">
      <c r="A2" s="231"/>
      <c r="B2" s="7" t="s">
        <v>0</v>
      </c>
      <c r="C2" s="8"/>
      <c r="D2" s="8"/>
      <c r="E2" s="8"/>
      <c r="F2" s="8"/>
      <c r="G2" s="8"/>
      <c r="H2" s="8"/>
      <c r="I2" s="232"/>
      <c r="J2" s="233"/>
      <c r="K2" s="234"/>
      <c r="L2" s="235"/>
      <c r="M2" s="235"/>
      <c r="N2" s="235"/>
      <c r="O2" s="235"/>
      <c r="P2" s="235"/>
      <c r="Q2" s="236"/>
    </row>
    <row r="3" spans="1:48" ht="18" customHeight="1" x14ac:dyDescent="0.3">
      <c r="A3" s="237"/>
      <c r="B3" s="16" t="s">
        <v>1</v>
      </c>
      <c r="C3" s="11"/>
      <c r="D3" s="11"/>
      <c r="E3" s="11"/>
      <c r="F3" s="11"/>
      <c r="G3" s="11"/>
      <c r="H3" s="11"/>
      <c r="I3" s="238"/>
      <c r="J3" s="129"/>
      <c r="K3" s="239"/>
      <c r="L3" s="67"/>
      <c r="M3" s="67"/>
      <c r="N3" s="67"/>
      <c r="O3" s="67"/>
      <c r="P3" s="67"/>
      <c r="Q3" s="69"/>
    </row>
    <row r="4" spans="1:48" ht="15.75" customHeight="1" x14ac:dyDescent="0.25">
      <c r="A4" s="237"/>
      <c r="B4" s="23" t="s">
        <v>2</v>
      </c>
      <c r="C4" s="24"/>
      <c r="D4" s="24"/>
      <c r="E4" s="24"/>
      <c r="F4" s="24"/>
      <c r="G4" s="24"/>
      <c r="H4" s="24"/>
      <c r="I4" s="31"/>
      <c r="J4" s="129"/>
      <c r="K4" s="239"/>
      <c r="L4" s="67"/>
      <c r="M4" s="67"/>
      <c r="N4" s="67"/>
      <c r="O4" s="67"/>
      <c r="P4" s="67"/>
      <c r="Q4" s="69"/>
    </row>
    <row r="5" spans="1:48" ht="12.75" customHeight="1" x14ac:dyDescent="0.25">
      <c r="A5" s="237"/>
      <c r="B5" s="28"/>
      <c r="C5" s="19"/>
      <c r="D5" s="19"/>
      <c r="E5" s="19"/>
      <c r="F5" s="19"/>
      <c r="G5" s="19"/>
      <c r="H5" s="19"/>
      <c r="I5" s="18"/>
      <c r="J5" s="129"/>
      <c r="K5" s="129"/>
      <c r="L5" s="117"/>
      <c r="M5" s="117"/>
      <c r="N5" s="117"/>
      <c r="O5" s="117"/>
      <c r="P5" s="117"/>
      <c r="Q5" s="31"/>
    </row>
    <row r="6" spans="1:48" ht="15.75" customHeight="1" x14ac:dyDescent="0.25">
      <c r="A6" s="237"/>
      <c r="B6" s="29" t="s">
        <v>126</v>
      </c>
      <c r="C6" s="30"/>
      <c r="D6" s="30"/>
      <c r="E6" s="30"/>
      <c r="F6" s="30"/>
      <c r="G6" s="30"/>
      <c r="H6" s="30"/>
      <c r="I6" s="126"/>
      <c r="J6" s="129"/>
      <c r="K6" s="23" t="s">
        <v>4</v>
      </c>
      <c r="L6" s="24"/>
      <c r="M6" s="24"/>
      <c r="N6" s="24"/>
      <c r="O6" s="24"/>
      <c r="P6" s="24"/>
      <c r="Q6" s="31"/>
    </row>
    <row r="7" spans="1:48" ht="12.75" customHeight="1" x14ac:dyDescent="0.25">
      <c r="A7" s="237"/>
      <c r="B7" s="28"/>
      <c r="C7" s="19"/>
      <c r="D7" s="19"/>
      <c r="E7" s="19"/>
      <c r="F7" s="19"/>
      <c r="G7" s="19"/>
      <c r="H7" s="19"/>
      <c r="I7" s="18"/>
      <c r="J7" s="129"/>
      <c r="K7" s="129"/>
      <c r="L7" s="117"/>
      <c r="M7" s="117"/>
      <c r="N7" s="117"/>
      <c r="O7" s="117"/>
      <c r="P7" s="117"/>
      <c r="Q7" s="31"/>
    </row>
    <row r="8" spans="1:48" ht="19.5" customHeight="1" x14ac:dyDescent="0.25">
      <c r="A8" s="237"/>
      <c r="B8" s="32"/>
      <c r="C8" s="33"/>
      <c r="D8" s="33"/>
      <c r="E8" s="33"/>
      <c r="F8" s="33"/>
      <c r="G8" s="33"/>
      <c r="H8" s="33"/>
      <c r="I8" s="34" t="s">
        <v>5</v>
      </c>
      <c r="J8" s="129"/>
      <c r="K8" s="129"/>
      <c r="L8" s="117"/>
      <c r="M8" s="117"/>
      <c r="N8" s="117"/>
      <c r="O8" s="117"/>
      <c r="P8" s="117"/>
      <c r="Q8" s="240" t="s">
        <v>6</v>
      </c>
    </row>
    <row r="9" spans="1:48" ht="29.25" customHeight="1" x14ac:dyDescent="0.2">
      <c r="A9" s="237"/>
      <c r="B9" s="388" t="s">
        <v>7</v>
      </c>
      <c r="C9" s="369" t="s">
        <v>8</v>
      </c>
      <c r="D9" s="384" t="s">
        <v>11</v>
      </c>
      <c r="E9" s="386" t="s">
        <v>12</v>
      </c>
      <c r="F9" s="386" t="s">
        <v>127</v>
      </c>
      <c r="G9" s="376" t="s">
        <v>14</v>
      </c>
      <c r="H9" s="377" t="s">
        <v>15</v>
      </c>
      <c r="I9" s="41" t="s">
        <v>16</v>
      </c>
      <c r="J9" s="380" t="s">
        <v>7</v>
      </c>
      <c r="K9" s="382" t="s">
        <v>8</v>
      </c>
      <c r="L9" s="384" t="s">
        <v>128</v>
      </c>
      <c r="M9" s="386" t="s">
        <v>11</v>
      </c>
      <c r="N9" s="386" t="s">
        <v>129</v>
      </c>
      <c r="O9" s="376" t="s">
        <v>130</v>
      </c>
      <c r="P9" s="377" t="s">
        <v>131</v>
      </c>
      <c r="Q9" s="241" t="s">
        <v>16</v>
      </c>
    </row>
    <row r="10" spans="1:48" s="48" customFormat="1" ht="29.25" customHeight="1" x14ac:dyDescent="0.25">
      <c r="A10" s="242"/>
      <c r="B10" s="389"/>
      <c r="C10" s="370"/>
      <c r="D10" s="385"/>
      <c r="E10" s="387"/>
      <c r="F10" s="387"/>
      <c r="G10" s="376"/>
      <c r="H10" s="378"/>
      <c r="I10" s="243" t="s">
        <v>30</v>
      </c>
      <c r="J10" s="381"/>
      <c r="K10" s="383"/>
      <c r="L10" s="385"/>
      <c r="M10" s="387"/>
      <c r="N10" s="387"/>
      <c r="O10" s="376"/>
      <c r="P10" s="378"/>
      <c r="Q10" s="244" t="s">
        <v>30</v>
      </c>
      <c r="V10" s="49"/>
    </row>
    <row r="11" spans="1:48" ht="17.25" customHeight="1" x14ac:dyDescent="0.25">
      <c r="A11" s="237"/>
      <c r="B11" s="245"/>
      <c r="C11" s="51"/>
      <c r="D11" s="59" t="s">
        <v>31</v>
      </c>
      <c r="E11" s="60" t="s">
        <v>31</v>
      </c>
      <c r="F11" s="60" t="s">
        <v>31</v>
      </c>
      <c r="G11" s="61" t="s">
        <v>31</v>
      </c>
      <c r="H11" s="62" t="s">
        <v>31</v>
      </c>
      <c r="I11" s="61" t="s">
        <v>32</v>
      </c>
      <c r="J11" s="246"/>
      <c r="K11" s="247"/>
      <c r="L11" s="248" t="s">
        <v>31</v>
      </c>
      <c r="M11" s="249" t="s">
        <v>31</v>
      </c>
      <c r="N11" s="249" t="s">
        <v>31</v>
      </c>
      <c r="O11" s="250" t="s">
        <v>31</v>
      </c>
      <c r="P11" s="251" t="s">
        <v>31</v>
      </c>
      <c r="Q11" s="250" t="s">
        <v>32</v>
      </c>
    </row>
    <row r="12" spans="1:48" ht="15" x14ac:dyDescent="0.25">
      <c r="A12" s="237"/>
      <c r="B12" s="252">
        <v>1</v>
      </c>
      <c r="C12" s="9" t="s">
        <v>33</v>
      </c>
      <c r="D12" s="9"/>
      <c r="E12" s="9"/>
      <c r="F12" s="9"/>
      <c r="G12" s="9"/>
      <c r="H12" s="65"/>
      <c r="I12" s="236"/>
      <c r="J12" s="129"/>
      <c r="K12" s="129"/>
      <c r="L12" s="117"/>
      <c r="M12" s="117"/>
      <c r="N12" s="117"/>
      <c r="O12" s="24"/>
      <c r="P12" s="199"/>
      <c r="Q12" s="69"/>
    </row>
    <row r="13" spans="1:48" ht="18.75" x14ac:dyDescent="0.3">
      <c r="A13" s="237"/>
      <c r="B13" s="214"/>
      <c r="C13" s="117" t="s">
        <v>34</v>
      </c>
      <c r="D13" s="131">
        <f>G13-E13</f>
        <v>2649.31</v>
      </c>
      <c r="E13" s="117">
        <v>1021.04</v>
      </c>
      <c r="F13" s="130">
        <v>2189.4737946999999</v>
      </c>
      <c r="G13" s="77">
        <f>ROUND(SUM('[12]P&amp;L'!C7:C11)/100000,2)</f>
        <v>3670.35</v>
      </c>
      <c r="H13" s="253">
        <v>4498.2891158000002</v>
      </c>
      <c r="I13" s="254">
        <v>9429.6299999999992</v>
      </c>
      <c r="J13" s="255">
        <v>1</v>
      </c>
      <c r="K13" s="256" t="s">
        <v>35</v>
      </c>
      <c r="L13" s="257"/>
      <c r="M13" s="257"/>
      <c r="N13" s="257"/>
      <c r="O13" s="257"/>
      <c r="P13" s="258"/>
      <c r="Q13" s="259"/>
      <c r="R13" s="83"/>
      <c r="S13" s="83"/>
      <c r="T13" s="83"/>
      <c r="U13" s="83"/>
      <c r="V13" s="83"/>
      <c r="W13" s="83"/>
      <c r="X13" s="83"/>
      <c r="Y13" s="83"/>
      <c r="Z13" s="83"/>
      <c r="AA13" s="84"/>
      <c r="AB13" s="84"/>
      <c r="AC13" s="84"/>
      <c r="AD13" s="84"/>
      <c r="AE13" s="84"/>
      <c r="AF13" s="85"/>
      <c r="AG13" s="85"/>
      <c r="AH13" s="83"/>
      <c r="AI13" s="83"/>
      <c r="AJ13" s="83"/>
      <c r="AK13" s="83"/>
      <c r="AL13" s="83"/>
      <c r="AM13" s="83"/>
      <c r="AN13" s="83"/>
      <c r="AP13" s="83"/>
      <c r="AQ13" s="83"/>
      <c r="AR13" s="83"/>
      <c r="AS13" s="83"/>
      <c r="AT13" s="83"/>
      <c r="AU13" s="83"/>
    </row>
    <row r="14" spans="1:48" ht="18.75" x14ac:dyDescent="0.3">
      <c r="A14" s="237"/>
      <c r="B14" s="214"/>
      <c r="C14" s="117" t="s">
        <v>36</v>
      </c>
      <c r="D14" s="131">
        <f>G14-E14</f>
        <v>477.71</v>
      </c>
      <c r="E14" s="117">
        <v>302.20999999999998</v>
      </c>
      <c r="F14" s="130">
        <v>205.48094168419348</v>
      </c>
      <c r="G14" s="77">
        <f>ROUND(SUM('[12]P&amp;L'!C12:C13)/10^5,2)</f>
        <v>779.92</v>
      </c>
      <c r="H14" s="253">
        <v>395.20931168419344</v>
      </c>
      <c r="I14" s="254">
        <v>970.12</v>
      </c>
      <c r="J14" s="260"/>
      <c r="K14" s="261" t="s">
        <v>37</v>
      </c>
      <c r="L14" s="257">
        <f>'[12]P&amp;L Chart'!AC7</f>
        <v>263.16656</v>
      </c>
      <c r="M14" s="258">
        <v>163.76653000000002</v>
      </c>
      <c r="N14" s="258">
        <v>3356.2416946000003</v>
      </c>
      <c r="O14" s="257">
        <f>'[12]P&amp;L Chart'!S41</f>
        <v>429.80306000000002</v>
      </c>
      <c r="P14" s="258">
        <v>6420.8282846000002</v>
      </c>
      <c r="Q14" s="259">
        <v>6698.36</v>
      </c>
      <c r="R14" s="83"/>
      <c r="S14" s="83"/>
      <c r="T14" s="83"/>
      <c r="U14" s="83"/>
      <c r="V14" s="83"/>
      <c r="W14" s="83"/>
      <c r="X14" s="83"/>
      <c r="Y14" s="83"/>
      <c r="Z14" s="83"/>
      <c r="AA14" s="84"/>
      <c r="AB14" s="84"/>
      <c r="AC14" s="84"/>
      <c r="AD14" s="84"/>
      <c r="AE14" s="84"/>
      <c r="AF14" s="84"/>
      <c r="AG14" s="84"/>
      <c r="AH14" s="83"/>
      <c r="AI14" s="83"/>
      <c r="AJ14" s="83"/>
      <c r="AK14" s="83"/>
      <c r="AL14" s="83"/>
      <c r="AM14" s="83"/>
      <c r="AN14" s="83"/>
      <c r="AP14" s="83"/>
      <c r="AQ14" s="83"/>
      <c r="AR14" s="83"/>
      <c r="AS14" s="83"/>
      <c r="AT14" s="83"/>
      <c r="AU14" s="83"/>
      <c r="AV14" s="83"/>
    </row>
    <row r="15" spans="1:48" ht="18.75" x14ac:dyDescent="0.3">
      <c r="A15" s="237"/>
      <c r="B15" s="214"/>
      <c r="C15" s="262" t="s">
        <v>38</v>
      </c>
      <c r="D15" s="263">
        <f>SUM(D13:D14)</f>
        <v>3127.02</v>
      </c>
      <c r="E15" s="264">
        <f>SUM(E13:E14)</f>
        <v>1323.25</v>
      </c>
      <c r="F15" s="265">
        <f>SUM(F13:F14)</f>
        <v>2394.9547363841934</v>
      </c>
      <c r="G15" s="263">
        <f>SUM(G13:G14)</f>
        <v>4450.2699999999995</v>
      </c>
      <c r="H15" s="264">
        <f>SUM(H13:H14)</f>
        <v>4893.4984274841936</v>
      </c>
      <c r="I15" s="266">
        <f>+I13+I14</f>
        <v>10399.75</v>
      </c>
      <c r="J15" s="260"/>
      <c r="K15" s="261" t="s">
        <v>39</v>
      </c>
      <c r="L15" s="257">
        <f>'[12]P&amp;L Chart'!AC8</f>
        <v>10.27</v>
      </c>
      <c r="M15" s="258">
        <v>9.0599999999999987</v>
      </c>
      <c r="N15" s="258">
        <v>8.4450099999999981</v>
      </c>
      <c r="O15" s="257">
        <f>'[12]P&amp;L Chart'!T41</f>
        <v>29.404499999999999</v>
      </c>
      <c r="P15" s="258">
        <v>22.975009999999997</v>
      </c>
      <c r="Q15" s="259">
        <v>30.65</v>
      </c>
      <c r="R15" s="94"/>
      <c r="S15" s="94"/>
      <c r="T15" s="94"/>
      <c r="U15" s="95"/>
      <c r="V15" s="95"/>
      <c r="W15" s="95"/>
      <c r="X15" s="95"/>
      <c r="Y15" s="95"/>
      <c r="Z15" s="83"/>
      <c r="AA15" s="84"/>
      <c r="AB15" s="84"/>
      <c r="AC15" s="84"/>
      <c r="AD15" s="84"/>
      <c r="AE15" s="84"/>
      <c r="AF15" s="84"/>
      <c r="AG15" s="84"/>
      <c r="AH15" s="83"/>
      <c r="AI15" s="83"/>
      <c r="AJ15" s="83"/>
      <c r="AK15" s="83"/>
      <c r="AL15" s="83"/>
      <c r="AM15" s="83"/>
      <c r="AN15" s="83"/>
      <c r="AP15" s="83"/>
      <c r="AQ15" s="83"/>
      <c r="AR15" s="83"/>
      <c r="AS15" s="83"/>
      <c r="AT15" s="83"/>
      <c r="AU15" s="83"/>
      <c r="AV15" s="83"/>
    </row>
    <row r="16" spans="1:48" ht="18.75" x14ac:dyDescent="0.3">
      <c r="A16" s="237"/>
      <c r="B16" s="239">
        <v>2</v>
      </c>
      <c r="C16" s="24" t="s">
        <v>40</v>
      </c>
      <c r="D16" s="24"/>
      <c r="E16" s="117"/>
      <c r="F16" s="130"/>
      <c r="G16" s="113"/>
      <c r="H16" s="267"/>
      <c r="I16" s="266"/>
      <c r="J16" s="260"/>
      <c r="K16" s="261" t="s">
        <v>41</v>
      </c>
      <c r="L16" s="257">
        <f>'[12]P&amp;L Chart'!AC9</f>
        <v>1112.0988093999999</v>
      </c>
      <c r="M16" s="258">
        <v>1201.6810917750004</v>
      </c>
      <c r="N16" s="258">
        <v>891.32257730000015</v>
      </c>
      <c r="O16" s="257">
        <f>'[12]P&amp;L Chart'!V41</f>
        <v>3427.6245437000002</v>
      </c>
      <c r="P16" s="258">
        <v>2334.5076631000002</v>
      </c>
      <c r="Q16" s="259">
        <v>2958.79</v>
      </c>
      <c r="R16" s="83"/>
      <c r="S16" s="83"/>
      <c r="T16" s="83"/>
      <c r="U16" s="83"/>
      <c r="V16" s="83"/>
      <c r="W16" s="83"/>
      <c r="X16" s="83"/>
      <c r="Y16" s="83"/>
      <c r="Z16" s="84"/>
      <c r="AA16" s="84"/>
      <c r="AB16" s="84"/>
      <c r="AC16" s="84"/>
      <c r="AD16" s="84"/>
      <c r="AE16" s="84"/>
      <c r="AF16" s="84"/>
      <c r="AG16" s="84"/>
      <c r="AH16" s="83"/>
      <c r="AI16" s="83"/>
      <c r="AJ16" s="83"/>
      <c r="AK16" s="83"/>
      <c r="AL16" s="83"/>
      <c r="AM16" s="83"/>
      <c r="AN16" s="83"/>
      <c r="AP16" s="83"/>
      <c r="AQ16" s="83"/>
      <c r="AR16" s="83"/>
      <c r="AS16" s="83"/>
      <c r="AT16" s="83"/>
      <c r="AU16" s="83"/>
      <c r="AV16" s="83"/>
    </row>
    <row r="17" spans="1:47" ht="18.75" x14ac:dyDescent="0.3">
      <c r="A17" s="237"/>
      <c r="B17" s="239"/>
      <c r="C17" s="117" t="s">
        <v>42</v>
      </c>
      <c r="D17" s="131">
        <f t="shared" ref="D17:D24" si="0">G17-E17</f>
        <v>-2.8491748000000001</v>
      </c>
      <c r="E17" s="130">
        <v>-4</v>
      </c>
      <c r="F17" s="130">
        <v>-14.281889999999999</v>
      </c>
      <c r="G17" s="113">
        <f>-'[12]BS Chart'!R49/100000</f>
        <v>-6.8491748000000001</v>
      </c>
      <c r="H17" s="267">
        <v>-14.22289</v>
      </c>
      <c r="I17" s="266">
        <v>-11.41</v>
      </c>
      <c r="J17" s="260"/>
      <c r="K17" s="261" t="s">
        <v>43</v>
      </c>
      <c r="L17" s="257">
        <f>'[12]P&amp;L Chart'!AC10-0.01</f>
        <v>180.18837000000002</v>
      </c>
      <c r="M17" s="258">
        <v>186.77</v>
      </c>
      <c r="N17" s="268">
        <v>183.9513102218819</v>
      </c>
      <c r="O17" s="257">
        <f>'[12]P&amp;L Chart'!W41+0.01</f>
        <v>563.44851982015052</v>
      </c>
      <c r="P17" s="258">
        <v>555.13806190607534</v>
      </c>
      <c r="Q17" s="259">
        <v>714.58</v>
      </c>
      <c r="R17" s="83"/>
      <c r="S17" s="83"/>
      <c r="T17" s="83"/>
      <c r="U17" s="83"/>
      <c r="V17" s="83"/>
      <c r="W17" s="83"/>
      <c r="X17" s="83"/>
      <c r="Y17" s="83"/>
      <c r="Z17" s="83"/>
      <c r="AA17" s="84"/>
      <c r="AB17" s="84"/>
      <c r="AC17" s="84"/>
      <c r="AD17" s="84"/>
      <c r="AE17" s="84"/>
      <c r="AF17" s="84"/>
      <c r="AG17" s="84"/>
      <c r="AH17" s="83"/>
      <c r="AI17" s="83"/>
      <c r="AJ17" s="83"/>
      <c r="AK17" s="83"/>
      <c r="AL17" s="83"/>
      <c r="AM17" s="83"/>
      <c r="AN17" s="83"/>
      <c r="AP17" s="83"/>
      <c r="AQ17" s="83"/>
      <c r="AR17" s="83"/>
      <c r="AS17" s="83"/>
      <c r="AT17" s="83"/>
      <c r="AU17" s="83"/>
    </row>
    <row r="18" spans="1:47" ht="18.75" x14ac:dyDescent="0.3">
      <c r="A18" s="237"/>
      <c r="B18" s="214"/>
      <c r="C18" s="117" t="s">
        <v>44</v>
      </c>
      <c r="D18" s="131">
        <f t="shared" si="0"/>
        <v>176.19917479999998</v>
      </c>
      <c r="E18" s="130">
        <v>78.88</v>
      </c>
      <c r="F18" s="130">
        <v>71.466495999999992</v>
      </c>
      <c r="G18" s="77">
        <f>ROUND(('[12]P&amp;L'!C23)/10^5,2)-G17</f>
        <v>255.07917479999998</v>
      </c>
      <c r="H18" s="253">
        <v>127.70427599999999</v>
      </c>
      <c r="I18" s="254">
        <v>242.57999999999998</v>
      </c>
      <c r="J18" s="260"/>
      <c r="K18" s="261" t="s">
        <v>45</v>
      </c>
      <c r="L18" s="257">
        <f>'[12]P&amp;L Chart'!AC11</f>
        <v>1565.7337393999996</v>
      </c>
      <c r="M18" s="258">
        <v>1561.28</v>
      </c>
      <c r="N18" s="258">
        <v>4439.9605921218808</v>
      </c>
      <c r="O18" s="257">
        <f>SUM(O14:O17)-0.01</f>
        <v>4450.2706235201504</v>
      </c>
      <c r="P18" s="258">
        <v>9333.4590196060744</v>
      </c>
      <c r="Q18" s="259">
        <f>SUM(Q14:Q17)</f>
        <v>10402.379999999999</v>
      </c>
      <c r="R18" s="83"/>
      <c r="S18" s="83"/>
      <c r="T18" s="83"/>
      <c r="U18" s="83"/>
      <c r="V18" s="83"/>
      <c r="W18" s="83"/>
      <c r="X18" s="83"/>
      <c r="Y18" s="83"/>
      <c r="Z18" s="83"/>
      <c r="AA18" s="84"/>
      <c r="AB18" s="84"/>
      <c r="AC18" s="84"/>
      <c r="AD18" s="84"/>
      <c r="AE18" s="84"/>
      <c r="AF18" s="84"/>
      <c r="AG18" s="84"/>
      <c r="AH18" s="83"/>
      <c r="AI18" s="83"/>
      <c r="AJ18" s="83"/>
      <c r="AK18" s="83"/>
      <c r="AL18" s="83"/>
      <c r="AM18" s="83"/>
      <c r="AN18" s="83"/>
      <c r="AP18" s="83"/>
      <c r="AQ18" s="83"/>
      <c r="AR18" s="83"/>
      <c r="AS18" s="83"/>
      <c r="AT18" s="83"/>
      <c r="AU18" s="83"/>
    </row>
    <row r="19" spans="1:47" ht="18.75" x14ac:dyDescent="0.3">
      <c r="A19" s="237"/>
      <c r="B19" s="129"/>
      <c r="C19" s="117" t="s">
        <v>132</v>
      </c>
      <c r="D19" s="131">
        <f t="shared" si="0"/>
        <v>753.37</v>
      </c>
      <c r="E19" s="130">
        <v>353.4</v>
      </c>
      <c r="F19" s="130">
        <v>574.07576205722512</v>
      </c>
      <c r="G19" s="93">
        <f>ROUND(('[12]P&amp;L'!C20+'[12]P&amp;L'!C21+'[12]P&amp;L'!C22+'[12]P&amp;L'!C24)/100000,2)</f>
        <v>1106.77</v>
      </c>
      <c r="H19" s="267">
        <v>2878.3905185649396</v>
      </c>
      <c r="I19" s="266">
        <v>3340.08</v>
      </c>
      <c r="J19" s="260"/>
      <c r="K19" s="261" t="s">
        <v>47</v>
      </c>
      <c r="L19" s="257">
        <f>'[12]P&amp;L Chart'!AC12</f>
        <v>0</v>
      </c>
      <c r="M19" s="258"/>
      <c r="N19" s="258">
        <v>0</v>
      </c>
      <c r="O19" s="257">
        <v>0</v>
      </c>
      <c r="P19" s="258">
        <v>0</v>
      </c>
      <c r="Q19" s="259">
        <v>2.63</v>
      </c>
      <c r="R19" s="83"/>
      <c r="S19" s="83"/>
      <c r="T19" s="83"/>
      <c r="U19" s="83"/>
      <c r="V19" s="83"/>
      <c r="W19" s="83"/>
      <c r="X19" s="83"/>
      <c r="Y19" s="83"/>
      <c r="Z19" s="83"/>
      <c r="AA19" s="84"/>
      <c r="AB19" s="84"/>
      <c r="AC19" s="84"/>
      <c r="AD19" s="84"/>
      <c r="AE19" s="84"/>
      <c r="AF19" s="84"/>
      <c r="AG19" s="84"/>
      <c r="AH19" s="100"/>
      <c r="AI19" s="100"/>
      <c r="AJ19" s="100"/>
      <c r="AK19" s="100"/>
      <c r="AL19" s="100"/>
      <c r="AM19" s="100"/>
      <c r="AN19" s="100"/>
      <c r="AP19" s="83"/>
      <c r="AQ19" s="83"/>
      <c r="AR19" s="83"/>
      <c r="AS19" s="83"/>
      <c r="AT19" s="83"/>
      <c r="AU19" s="83"/>
    </row>
    <row r="20" spans="1:47" ht="18.75" x14ac:dyDescent="0.3">
      <c r="A20" s="237"/>
      <c r="B20" s="129"/>
      <c r="C20" s="117" t="s">
        <v>48</v>
      </c>
      <c r="D20" s="131">
        <f t="shared" si="0"/>
        <v>150.92000000000002</v>
      </c>
      <c r="E20" s="130">
        <v>88.23</v>
      </c>
      <c r="F20" s="130">
        <v>1.7432550486224099</v>
      </c>
      <c r="G20" s="93">
        <f>ROUND(('[12]P&amp;L'!C25+'[12]P&amp;L'!C26)/100000,2)</f>
        <v>239.15</v>
      </c>
      <c r="H20" s="267">
        <v>43.542315048622413</v>
      </c>
      <c r="I20" s="266">
        <v>1115.8</v>
      </c>
      <c r="J20" s="269"/>
      <c r="K20" s="261" t="s">
        <v>49</v>
      </c>
      <c r="L20" s="257">
        <f>L18</f>
        <v>1565.7337393999996</v>
      </c>
      <c r="M20" s="258">
        <v>1561.28</v>
      </c>
      <c r="N20" s="258">
        <v>4439.9605921218808</v>
      </c>
      <c r="O20" s="257">
        <f>O18-O19</f>
        <v>4450.2706235201504</v>
      </c>
      <c r="P20" s="258">
        <v>9333.4590196060744</v>
      </c>
      <c r="Q20" s="259">
        <f>Q18-Q19</f>
        <v>10399.75</v>
      </c>
      <c r="R20" s="83"/>
      <c r="S20" s="83"/>
      <c r="T20" s="83"/>
      <c r="U20" s="83"/>
      <c r="V20" s="83"/>
      <c r="W20" s="83"/>
      <c r="X20" s="83"/>
      <c r="Y20" s="83"/>
      <c r="Z20" s="83"/>
      <c r="AA20" s="84"/>
      <c r="AB20" s="84"/>
      <c r="AC20" s="84"/>
      <c r="AD20" s="84"/>
      <c r="AE20" s="84"/>
      <c r="AF20" s="84"/>
      <c r="AG20" s="84"/>
      <c r="AH20" s="84"/>
      <c r="AI20" s="84"/>
    </row>
    <row r="21" spans="1:47" ht="18.75" x14ac:dyDescent="0.3">
      <c r="A21" s="237"/>
      <c r="B21" s="129"/>
      <c r="C21" s="117" t="s">
        <v>50</v>
      </c>
      <c r="D21" s="131">
        <f t="shared" si="0"/>
        <v>444.3</v>
      </c>
      <c r="E21" s="130">
        <v>217.57</v>
      </c>
      <c r="F21" s="130">
        <v>153.68067125040275</v>
      </c>
      <c r="G21" s="93">
        <f>ROUND('[12]P&amp;L'!C29/100000,2)</f>
        <v>661.87</v>
      </c>
      <c r="H21" s="267">
        <v>280.21156925040276</v>
      </c>
      <c r="I21" s="266">
        <v>701</v>
      </c>
      <c r="J21" s="260"/>
      <c r="K21" s="256"/>
      <c r="L21" s="257"/>
      <c r="M21" s="257"/>
      <c r="N21" s="257"/>
      <c r="O21" s="257"/>
      <c r="P21" s="258"/>
      <c r="Q21" s="259"/>
      <c r="R21" s="83"/>
      <c r="S21" s="83"/>
      <c r="T21" s="83">
        <f>G15-O20</f>
        <v>-6.2352015083888546E-4</v>
      </c>
      <c r="U21" s="83">
        <f>H15-P20</f>
        <v>-4439.9605921218808</v>
      </c>
      <c r="V21" s="83" t="e">
        <f>#REF!-#REF!</f>
        <v>#REF!</v>
      </c>
      <c r="W21" s="83">
        <f>I15-Q20</f>
        <v>0</v>
      </c>
      <c r="X21" s="83">
        <f>J15-R21</f>
        <v>0</v>
      </c>
      <c r="Y21" s="83"/>
      <c r="Z21" s="83"/>
      <c r="AA21" s="84"/>
      <c r="AB21" s="84"/>
      <c r="AC21" s="84"/>
      <c r="AD21" s="84"/>
      <c r="AE21" s="84"/>
      <c r="AF21" s="84"/>
      <c r="AG21" s="84"/>
      <c r="AH21" s="84"/>
      <c r="AI21" s="84"/>
    </row>
    <row r="22" spans="1:47" ht="18.75" x14ac:dyDescent="0.3">
      <c r="A22" s="237"/>
      <c r="B22" s="129"/>
      <c r="C22" s="117" t="s">
        <v>51</v>
      </c>
      <c r="D22" s="131">
        <f t="shared" si="0"/>
        <v>0</v>
      </c>
      <c r="E22" s="130">
        <v>44.62</v>
      </c>
      <c r="F22" s="130">
        <v>925.78052330000014</v>
      </c>
      <c r="G22" s="77">
        <f>ROUND(('[12]P&amp;L'!C31)/10^5,2)</f>
        <v>44.62</v>
      </c>
      <c r="H22" s="253">
        <v>2875.8764219</v>
      </c>
      <c r="I22" s="254">
        <v>2903.91</v>
      </c>
      <c r="J22" s="270"/>
      <c r="K22" s="256"/>
      <c r="L22" s="257"/>
      <c r="M22" s="257"/>
      <c r="N22" s="257"/>
      <c r="O22" s="257"/>
      <c r="P22" s="258"/>
      <c r="Q22" s="259"/>
      <c r="R22" s="83"/>
      <c r="S22" s="83"/>
      <c r="T22" s="83"/>
      <c r="U22" s="83"/>
      <c r="V22" s="83"/>
      <c r="W22" s="83"/>
      <c r="X22" s="83"/>
      <c r="Y22" s="83"/>
      <c r="Z22" s="83"/>
      <c r="AA22" s="84"/>
      <c r="AB22" s="84"/>
      <c r="AC22" s="84"/>
      <c r="AD22" s="84"/>
      <c r="AE22" s="84"/>
      <c r="AF22" s="84"/>
      <c r="AG22" s="84"/>
      <c r="AH22" s="84"/>
      <c r="AI22" s="84"/>
    </row>
    <row r="23" spans="1:47" ht="18.75" x14ac:dyDescent="0.3">
      <c r="A23" s="237"/>
      <c r="B23" s="129"/>
      <c r="C23" s="117" t="s">
        <v>52</v>
      </c>
      <c r="D23" s="131">
        <f t="shared" si="0"/>
        <v>323.35000000000002</v>
      </c>
      <c r="E23" s="130">
        <v>138.63999999999999</v>
      </c>
      <c r="F23" s="130">
        <v>143.15921763522499</v>
      </c>
      <c r="G23" s="93">
        <f>ROUND(('[12]P&amp;L'!C30)/10^5,2)</f>
        <v>461.99</v>
      </c>
      <c r="H23" s="267">
        <v>276.20188063954743</v>
      </c>
      <c r="I23" s="266">
        <v>683.7</v>
      </c>
      <c r="J23" s="271"/>
      <c r="K23" s="256"/>
      <c r="L23" s="257"/>
      <c r="M23" s="257"/>
      <c r="N23" s="257"/>
      <c r="O23" s="257"/>
      <c r="P23" s="257"/>
      <c r="Q23" s="259"/>
      <c r="R23" s="83"/>
      <c r="S23" s="83"/>
      <c r="T23" s="83"/>
      <c r="U23" s="83"/>
      <c r="V23" s="83"/>
      <c r="W23" s="83"/>
      <c r="X23" s="83"/>
      <c r="Y23" s="83"/>
      <c r="Z23" s="83"/>
      <c r="AA23" s="84"/>
      <c r="AB23" s="84"/>
      <c r="AC23" s="84"/>
      <c r="AD23" s="84"/>
      <c r="AE23" s="84"/>
      <c r="AF23" s="84"/>
      <c r="AG23" s="84"/>
      <c r="AH23" s="84"/>
      <c r="AI23" s="84"/>
    </row>
    <row r="24" spans="1:47" ht="18.75" x14ac:dyDescent="0.3">
      <c r="A24" s="237"/>
      <c r="B24" s="214"/>
      <c r="C24" s="117" t="s">
        <v>53</v>
      </c>
      <c r="D24" s="131">
        <f t="shared" si="0"/>
        <v>1078.94</v>
      </c>
      <c r="E24" s="130">
        <v>523.41</v>
      </c>
      <c r="F24" s="130">
        <v>518.54220804085298</v>
      </c>
      <c r="G24" s="93">
        <f>ROUND(('[12]P&amp;L'!C27)/10^5,2)</f>
        <v>1602.35</v>
      </c>
      <c r="H24" s="267">
        <v>880.42839609640851</v>
      </c>
      <c r="I24" s="266">
        <v>2154.9299999999998</v>
      </c>
      <c r="J24" s="271"/>
      <c r="K24" s="256"/>
      <c r="L24" s="257"/>
      <c r="M24" s="257"/>
      <c r="N24" s="257"/>
      <c r="O24" s="272"/>
      <c r="P24" s="272"/>
      <c r="Q24" s="238"/>
      <c r="R24" s="94"/>
      <c r="S24" s="94"/>
      <c r="T24" s="94"/>
      <c r="U24" s="83"/>
      <c r="V24" s="83"/>
      <c r="W24" s="83"/>
      <c r="X24" s="83"/>
      <c r="Y24" s="83"/>
      <c r="Z24" s="83"/>
      <c r="AA24" s="84"/>
      <c r="AB24" s="84"/>
      <c r="AC24" s="84"/>
      <c r="AD24" s="84"/>
      <c r="AE24" s="84"/>
      <c r="AF24" s="84"/>
      <c r="AG24" s="84"/>
      <c r="AH24" s="84"/>
      <c r="AI24" s="84"/>
    </row>
    <row r="25" spans="1:47" ht="18.75" x14ac:dyDescent="0.3">
      <c r="A25" s="237"/>
      <c r="B25" s="214"/>
      <c r="C25" s="24" t="s">
        <v>54</v>
      </c>
      <c r="D25" s="93">
        <f>SUM(D17:D24)</f>
        <v>2924.23</v>
      </c>
      <c r="E25" s="267">
        <f>SUM(E17:E24)</f>
        <v>1440.75</v>
      </c>
      <c r="F25" s="265">
        <f>SUM(F17:F24)</f>
        <v>2374.1662433323286</v>
      </c>
      <c r="G25" s="93">
        <f>SUM(G17:G24)</f>
        <v>4364.9799999999996</v>
      </c>
      <c r="H25" s="267">
        <f>SUM(H17:H24)</f>
        <v>7348.13248749992</v>
      </c>
      <c r="I25" s="266">
        <f>+SUM(I17:I24)</f>
        <v>11130.59</v>
      </c>
      <c r="J25" s="260">
        <v>2</v>
      </c>
      <c r="K25" s="256" t="s">
        <v>55</v>
      </c>
      <c r="L25" s="257"/>
      <c r="M25" s="257"/>
      <c r="N25" s="257"/>
      <c r="O25" s="257"/>
      <c r="P25" s="258"/>
      <c r="Q25" s="238"/>
      <c r="R25" s="83"/>
      <c r="S25" s="83"/>
      <c r="T25" s="83"/>
      <c r="U25" s="95"/>
      <c r="V25" s="95"/>
      <c r="W25" s="107"/>
      <c r="X25" s="95"/>
      <c r="Y25" s="95"/>
      <c r="Z25" s="83"/>
      <c r="AA25" s="84"/>
      <c r="AB25" s="84"/>
      <c r="AC25" s="84"/>
      <c r="AD25" s="84"/>
      <c r="AE25" s="84"/>
      <c r="AF25" s="84"/>
      <c r="AG25" s="84"/>
      <c r="AH25" s="84"/>
      <c r="AI25" s="84"/>
    </row>
    <row r="26" spans="1:47" ht="18.75" x14ac:dyDescent="0.3">
      <c r="A26" s="237"/>
      <c r="B26" s="239">
        <v>3</v>
      </c>
      <c r="C26" s="24" t="s">
        <v>56</v>
      </c>
      <c r="D26" s="24"/>
      <c r="E26" s="117"/>
      <c r="F26" s="130"/>
      <c r="G26" s="24"/>
      <c r="H26" s="253"/>
      <c r="I26" s="254"/>
      <c r="J26" s="273"/>
      <c r="K26" s="261" t="s">
        <v>57</v>
      </c>
      <c r="L26" s="257"/>
      <c r="M26" s="258"/>
      <c r="N26" s="258"/>
      <c r="O26" s="257"/>
      <c r="P26" s="274"/>
      <c r="Q26" s="275"/>
      <c r="R26" s="94"/>
      <c r="S26" s="94"/>
      <c r="T26" s="94"/>
      <c r="U26" s="94"/>
      <c r="V26" s="94"/>
      <c r="X26" s="84"/>
      <c r="Y26" s="84"/>
      <c r="Z26" s="84"/>
      <c r="AA26" s="84"/>
      <c r="AB26" s="84"/>
      <c r="AC26" s="84"/>
      <c r="AD26" s="84"/>
      <c r="AE26" s="84"/>
      <c r="AF26" s="84"/>
      <c r="AG26" s="84"/>
      <c r="AH26" s="83"/>
      <c r="AI26" s="83"/>
      <c r="AJ26" s="83"/>
      <c r="AK26" s="83"/>
      <c r="AL26" s="83"/>
      <c r="AM26" s="83"/>
      <c r="AN26" s="83"/>
      <c r="AP26" s="83"/>
      <c r="AQ26" s="83"/>
      <c r="AR26" s="83"/>
      <c r="AS26" s="83"/>
      <c r="AT26" s="83"/>
      <c r="AU26" s="83"/>
    </row>
    <row r="27" spans="1:47" ht="18.75" x14ac:dyDescent="0.3">
      <c r="A27" s="237"/>
      <c r="B27" s="214"/>
      <c r="C27" s="24" t="s">
        <v>58</v>
      </c>
      <c r="D27" s="113">
        <f>D15-D25</f>
        <v>202.78999999999996</v>
      </c>
      <c r="E27" s="131">
        <f>E15-E25</f>
        <v>-117.5</v>
      </c>
      <c r="F27" s="130">
        <f>F15-F25-0.01</f>
        <v>20.77849305186486</v>
      </c>
      <c r="G27" s="113">
        <f>G15-G25</f>
        <v>85.289999999999964</v>
      </c>
      <c r="H27" s="267">
        <f>H15-H25</f>
        <v>-2454.6340600157264</v>
      </c>
      <c r="I27" s="132">
        <f>I15-I25</f>
        <v>-730.84000000000015</v>
      </c>
      <c r="J27" s="260"/>
      <c r="K27" s="261" t="s">
        <v>59</v>
      </c>
      <c r="L27" s="257"/>
      <c r="M27" s="258"/>
      <c r="N27" s="258"/>
      <c r="O27" s="257"/>
      <c r="P27" s="258"/>
      <c r="Q27" s="259"/>
      <c r="R27" s="83"/>
      <c r="S27" s="83"/>
      <c r="T27" s="83"/>
      <c r="U27" s="83"/>
      <c r="V27" s="83"/>
      <c r="W27" s="83"/>
      <c r="X27" s="83"/>
      <c r="Y27" s="83"/>
      <c r="Z27" s="84"/>
      <c r="AA27" s="84"/>
      <c r="AB27" s="84"/>
      <c r="AC27" s="84"/>
      <c r="AD27" s="84"/>
      <c r="AE27" s="84"/>
      <c r="AF27" s="84"/>
      <c r="AG27" s="84"/>
      <c r="AH27" s="83"/>
      <c r="AI27" s="83"/>
      <c r="AJ27" s="83"/>
      <c r="AK27" s="83"/>
      <c r="AL27" s="83"/>
      <c r="AM27" s="83"/>
      <c r="AN27" s="83"/>
      <c r="AP27" s="83"/>
      <c r="AQ27" s="83"/>
      <c r="AR27" s="83"/>
      <c r="AS27" s="83"/>
      <c r="AT27" s="83"/>
      <c r="AU27" s="83"/>
    </row>
    <row r="28" spans="1:47" ht="18.75" x14ac:dyDescent="0.3">
      <c r="A28" s="237"/>
      <c r="B28" s="214">
        <v>4</v>
      </c>
      <c r="C28" s="117" t="s">
        <v>60</v>
      </c>
      <c r="D28" s="131">
        <f>G28-E28</f>
        <v>302.23</v>
      </c>
      <c r="E28" s="117">
        <v>148.76</v>
      </c>
      <c r="F28" s="130">
        <v>186.56066374532682</v>
      </c>
      <c r="G28" s="93">
        <f>ROUND(('[12]P&amp;L'!C15+'[12]P&amp;L'!C14)/10^5,2)</f>
        <v>450.99</v>
      </c>
      <c r="H28" s="267">
        <v>324.40710970033484</v>
      </c>
      <c r="I28" s="266">
        <v>729.32</v>
      </c>
      <c r="J28" s="260"/>
      <c r="K28" s="261" t="s">
        <v>37</v>
      </c>
      <c r="L28" s="257">
        <f>'[12]P&amp;L Chart'!AC21</f>
        <v>98.130624118943658</v>
      </c>
      <c r="M28" s="258">
        <v>7.5602316354006689</v>
      </c>
      <c r="N28" s="258">
        <v>2135.1</v>
      </c>
      <c r="O28" s="257">
        <f>'[12]P&amp;L Chart'!S73</f>
        <v>-88.431292147523649</v>
      </c>
      <c r="P28" s="258">
        <v>-335.21621836907838</v>
      </c>
      <c r="Q28" s="259">
        <v>-234.67</v>
      </c>
      <c r="R28" s="94"/>
      <c r="S28" s="94"/>
      <c r="T28" s="114"/>
      <c r="U28" s="83"/>
      <c r="V28" s="83"/>
      <c r="W28" s="83"/>
      <c r="X28" s="83"/>
      <c r="Y28" s="83"/>
      <c r="Z28" s="83"/>
      <c r="AA28" s="84"/>
      <c r="AB28" s="84"/>
      <c r="AC28" s="84"/>
      <c r="AD28" s="84"/>
      <c r="AE28" s="84"/>
      <c r="AF28" s="84"/>
      <c r="AG28" s="84"/>
      <c r="AH28" s="83"/>
      <c r="AI28" s="83"/>
      <c r="AJ28" s="83"/>
      <c r="AK28" s="83"/>
      <c r="AL28" s="83"/>
      <c r="AM28" s="83"/>
      <c r="AN28" s="83"/>
      <c r="AP28" s="83"/>
      <c r="AQ28" s="83"/>
      <c r="AR28" s="83"/>
      <c r="AS28" s="83"/>
      <c r="AT28" s="83"/>
      <c r="AU28" s="83"/>
    </row>
    <row r="29" spans="1:47" ht="18.75" x14ac:dyDescent="0.3">
      <c r="A29" s="237"/>
      <c r="B29" s="239">
        <v>5</v>
      </c>
      <c r="C29" s="24" t="s">
        <v>61</v>
      </c>
      <c r="D29" s="93">
        <f>D27+D28</f>
        <v>505.02</v>
      </c>
      <c r="E29" s="267">
        <f>E27+E28</f>
        <v>31.259999999999991</v>
      </c>
      <c r="F29" s="265">
        <f>F27+F28</f>
        <v>207.33915679719169</v>
      </c>
      <c r="G29" s="93">
        <f>G27+G28</f>
        <v>536.28</v>
      </c>
      <c r="H29" s="267">
        <f>+H27+H28+0.01</f>
        <v>-2130.2169503153914</v>
      </c>
      <c r="I29" s="266">
        <f>+I27+I28</f>
        <v>-1.5200000000000955</v>
      </c>
      <c r="J29" s="260"/>
      <c r="K29" s="261" t="s">
        <v>62</v>
      </c>
      <c r="L29" s="257">
        <f>'[12]P&amp;L Chart'!AC22</f>
        <v>-12.596454361345238</v>
      </c>
      <c r="M29" s="258">
        <v>4.6916599999999997</v>
      </c>
      <c r="N29" s="258">
        <v>-26.44</v>
      </c>
      <c r="O29" s="257">
        <f>'[12]P&amp;L Chart'!T73</f>
        <v>-11.48624</v>
      </c>
      <c r="P29" s="258">
        <v>-47.604489999999998</v>
      </c>
      <c r="Q29" s="259">
        <v>-37.67</v>
      </c>
      <c r="R29" s="83"/>
      <c r="S29" s="83"/>
      <c r="T29" s="95"/>
      <c r="U29" s="83"/>
      <c r="V29" s="83"/>
      <c r="W29" s="83"/>
      <c r="X29" s="83"/>
      <c r="Y29" s="83"/>
      <c r="Z29" s="84"/>
      <c r="AA29" s="84"/>
      <c r="AB29" s="84"/>
      <c r="AC29" s="84"/>
      <c r="AD29" s="84"/>
      <c r="AE29" s="84"/>
      <c r="AF29" s="84"/>
      <c r="AG29" s="84"/>
      <c r="AH29" s="83"/>
      <c r="AI29" s="83"/>
      <c r="AJ29" s="83"/>
      <c r="AK29" s="83"/>
      <c r="AL29" s="83"/>
      <c r="AM29" s="83"/>
      <c r="AN29" s="83"/>
      <c r="AP29" s="83"/>
      <c r="AQ29" s="83"/>
      <c r="AR29" s="83"/>
      <c r="AS29" s="83"/>
      <c r="AT29" s="83"/>
      <c r="AU29" s="83"/>
    </row>
    <row r="30" spans="1:47" ht="18.75" x14ac:dyDescent="0.3">
      <c r="A30" s="237"/>
      <c r="B30" s="214">
        <v>6</v>
      </c>
      <c r="C30" s="117" t="s">
        <v>63</v>
      </c>
      <c r="D30" s="131">
        <f>G30-E30</f>
        <v>260.25</v>
      </c>
      <c r="E30" s="117">
        <v>174.02</v>
      </c>
      <c r="F30" s="130">
        <v>210.65578159680371</v>
      </c>
      <c r="G30" s="93">
        <f>ROUND(('[12]P&amp;L'!C28)/10^5,2)</f>
        <v>434.27</v>
      </c>
      <c r="H30" s="267">
        <v>408.4940409922375</v>
      </c>
      <c r="I30" s="266">
        <v>770.89</v>
      </c>
      <c r="J30" s="260"/>
      <c r="K30" s="261" t="s">
        <v>41</v>
      </c>
      <c r="L30" s="257">
        <v>7.434510192423943</v>
      </c>
      <c r="M30" s="258">
        <v>136.16</v>
      </c>
      <c r="N30" s="258">
        <v>-16.100000000000001</v>
      </c>
      <c r="O30" s="257">
        <f>'[12]P&amp;L Chart'!V73</f>
        <v>102.04657760904979</v>
      </c>
      <c r="P30" s="258">
        <v>-22.609821646749172</v>
      </c>
      <c r="Q30" s="259">
        <v>-73.89</v>
      </c>
      <c r="R30" s="94"/>
      <c r="S30" s="94"/>
      <c r="T30" s="114"/>
      <c r="U30" s="83"/>
      <c r="V30" s="83"/>
      <c r="W30" s="83"/>
      <c r="X30" s="83"/>
      <c r="Y30" s="83"/>
      <c r="Z30" s="83"/>
      <c r="AA30" s="84"/>
      <c r="AB30" s="84"/>
      <c r="AC30" s="84"/>
      <c r="AD30" s="84"/>
      <c r="AE30" s="84"/>
      <c r="AF30" s="84"/>
      <c r="AG30" s="84"/>
      <c r="AH30" s="83"/>
      <c r="AI30" s="83"/>
      <c r="AJ30" s="83"/>
      <c r="AK30" s="83"/>
      <c r="AL30" s="83"/>
      <c r="AM30" s="83"/>
      <c r="AN30" s="83"/>
      <c r="AP30" s="83"/>
      <c r="AQ30" s="83"/>
      <c r="AR30" s="83"/>
      <c r="AS30" s="83"/>
      <c r="AT30" s="83"/>
      <c r="AU30" s="83"/>
    </row>
    <row r="31" spans="1:47" ht="18.75" x14ac:dyDescent="0.3">
      <c r="A31" s="237"/>
      <c r="B31" s="239">
        <v>7</v>
      </c>
      <c r="C31" s="24" t="s">
        <v>64</v>
      </c>
      <c r="D31" s="113">
        <f t="shared" ref="D31:I31" si="1">D29-D30</f>
        <v>244.76999999999998</v>
      </c>
      <c r="E31" s="131">
        <f t="shared" si="1"/>
        <v>-142.76000000000002</v>
      </c>
      <c r="F31" s="130">
        <f t="shared" si="1"/>
        <v>-3.3166247996120148</v>
      </c>
      <c r="G31" s="113">
        <f t="shared" si="1"/>
        <v>102.00999999999999</v>
      </c>
      <c r="H31" s="267">
        <f t="shared" si="1"/>
        <v>-2538.7109913076288</v>
      </c>
      <c r="I31" s="132">
        <f t="shared" si="1"/>
        <v>-772.41000000000008</v>
      </c>
      <c r="J31" s="260"/>
      <c r="K31" s="261" t="s">
        <v>43</v>
      </c>
      <c r="L31" s="257">
        <f>'[12]P&amp;L Chart'!AC24-90.06</f>
        <v>194.40820079672551</v>
      </c>
      <c r="M31" s="258">
        <v>52.57504391314464</v>
      </c>
      <c r="N31" s="258">
        <v>148.97999999999999</v>
      </c>
      <c r="O31" s="257">
        <f>'[12]P&amp;L Chart'!W73</f>
        <v>477.44556814672814</v>
      </c>
      <c r="P31" s="258">
        <v>474.47753985502629</v>
      </c>
      <c r="Q31" s="259">
        <v>625.67999999999995</v>
      </c>
      <c r="R31" s="83"/>
      <c r="S31" s="83"/>
      <c r="T31" s="83"/>
      <c r="U31" s="83"/>
      <c r="V31" s="83"/>
      <c r="W31" s="83"/>
      <c r="X31" s="83"/>
      <c r="Y31" s="83"/>
      <c r="Z31" s="84"/>
      <c r="AA31" s="84"/>
      <c r="AB31" s="84"/>
      <c r="AC31" s="84"/>
      <c r="AD31" s="84"/>
      <c r="AE31" s="84"/>
      <c r="AF31" s="84"/>
      <c r="AG31" s="84"/>
      <c r="AH31" s="100"/>
      <c r="AI31" s="100"/>
      <c r="AJ31" s="100"/>
      <c r="AK31" s="100"/>
      <c r="AL31" s="100"/>
      <c r="AM31" s="100"/>
      <c r="AN31" s="100"/>
      <c r="AP31" s="83"/>
      <c r="AQ31" s="83"/>
      <c r="AR31" s="83"/>
      <c r="AS31" s="83"/>
      <c r="AT31" s="83"/>
      <c r="AU31" s="83"/>
    </row>
    <row r="32" spans="1:47" ht="18.75" x14ac:dyDescent="0.3">
      <c r="A32" s="276"/>
      <c r="B32" s="214">
        <v>8</v>
      </c>
      <c r="C32" s="117" t="s">
        <v>65</v>
      </c>
      <c r="D32" s="117"/>
      <c r="E32" s="130">
        <v>0</v>
      </c>
      <c r="F32" s="130"/>
      <c r="G32" s="113">
        <v>0</v>
      </c>
      <c r="H32" s="267">
        <v>0</v>
      </c>
      <c r="I32" s="266">
        <v>0</v>
      </c>
      <c r="J32" s="260"/>
      <c r="K32" s="261" t="s">
        <v>45</v>
      </c>
      <c r="L32" s="257">
        <f>'[12]P&amp;L Chart'!AC25</f>
        <v>287.36502074674786</v>
      </c>
      <c r="M32" s="258">
        <v>200.99269984570029</v>
      </c>
      <c r="N32" s="258">
        <v>2241.54</v>
      </c>
      <c r="O32" s="257">
        <f>SUM(O28:O31)-0.01</f>
        <v>479.56461360825426</v>
      </c>
      <c r="P32" s="258">
        <v>69.047009839198722</v>
      </c>
      <c r="Q32" s="259">
        <v>279.45</v>
      </c>
      <c r="R32" s="94"/>
      <c r="S32" s="94"/>
      <c r="T32" s="94"/>
      <c r="U32" s="83"/>
      <c r="V32" s="83"/>
      <c r="W32" s="83"/>
      <c r="X32" s="83"/>
      <c r="Y32" s="83"/>
      <c r="Z32" s="115"/>
      <c r="AA32" s="84"/>
      <c r="AB32" s="84"/>
      <c r="AC32" s="84"/>
      <c r="AD32" s="84"/>
      <c r="AE32" s="84"/>
      <c r="AF32" s="84"/>
      <c r="AG32" s="84"/>
      <c r="AH32" s="83"/>
      <c r="AI32" s="83"/>
      <c r="AJ32" s="83"/>
      <c r="AK32" s="83"/>
      <c r="AL32" s="83"/>
      <c r="AM32" s="83"/>
      <c r="AN32" s="83"/>
      <c r="AP32" s="83"/>
      <c r="AQ32" s="83"/>
      <c r="AR32" s="83"/>
      <c r="AS32" s="83"/>
      <c r="AT32" s="83"/>
      <c r="AU32" s="83"/>
    </row>
    <row r="33" spans="1:47" ht="18.75" x14ac:dyDescent="0.3">
      <c r="A33" s="237"/>
      <c r="B33" s="239">
        <v>9</v>
      </c>
      <c r="C33" s="24" t="s">
        <v>66</v>
      </c>
      <c r="D33" s="113">
        <f>D31-D32</f>
        <v>244.76999999999998</v>
      </c>
      <c r="E33" s="131">
        <f>E31-E32</f>
        <v>-142.76000000000002</v>
      </c>
      <c r="F33" s="130">
        <f>F31-F32</f>
        <v>-3.3166247996120148</v>
      </c>
      <c r="G33" s="113">
        <f>G31-G32</f>
        <v>102.00999999999999</v>
      </c>
      <c r="H33" s="267">
        <f>H31+H32</f>
        <v>-2538.7109913076288</v>
      </c>
      <c r="I33" s="132">
        <f>I31</f>
        <v>-772.41000000000008</v>
      </c>
      <c r="J33" s="260"/>
      <c r="K33" s="271"/>
      <c r="L33" s="257">
        <f>'[12]P&amp;L Chart'!AC26</f>
        <v>0</v>
      </c>
      <c r="M33" s="277"/>
      <c r="N33" s="277"/>
      <c r="O33" s="257"/>
      <c r="P33" s="272"/>
      <c r="Q33" s="238"/>
      <c r="R33" s="83"/>
      <c r="S33" s="83"/>
      <c r="T33" s="83"/>
      <c r="U33" s="83"/>
      <c r="V33" s="83"/>
      <c r="W33" s="83"/>
      <c r="X33" s="83"/>
      <c r="Y33" s="83"/>
      <c r="Z33" s="84"/>
      <c r="AA33" s="84"/>
      <c r="AB33" s="84"/>
      <c r="AC33" s="84"/>
      <c r="AD33" s="84"/>
      <c r="AE33" s="84"/>
      <c r="AF33" s="84"/>
      <c r="AG33" s="84"/>
      <c r="AH33" s="83"/>
      <c r="AI33" s="83"/>
      <c r="AJ33" s="83"/>
      <c r="AK33" s="83"/>
      <c r="AL33" s="83"/>
      <c r="AM33" s="83"/>
      <c r="AN33" s="83"/>
    </row>
    <row r="34" spans="1:47" ht="18.75" x14ac:dyDescent="0.3">
      <c r="A34" s="237"/>
      <c r="B34" s="214"/>
      <c r="C34" s="24"/>
      <c r="D34" s="24"/>
      <c r="E34" s="117"/>
      <c r="F34" s="130"/>
      <c r="G34" s="24"/>
      <c r="H34" s="267"/>
      <c r="I34" s="266"/>
      <c r="J34" s="278"/>
      <c r="K34" s="261" t="s">
        <v>67</v>
      </c>
      <c r="L34" s="257">
        <f>'[12]P&amp;L Chart'!AC27</f>
        <v>76.789999999999964</v>
      </c>
      <c r="M34" s="258">
        <v>183.46</v>
      </c>
      <c r="N34" s="258">
        <v>242.6</v>
      </c>
      <c r="O34" s="257">
        <f>G30</f>
        <v>434.27</v>
      </c>
      <c r="P34" s="258">
        <v>651.1</v>
      </c>
      <c r="Q34" s="259">
        <v>770.89</v>
      </c>
      <c r="R34" s="119"/>
      <c r="S34" s="119"/>
      <c r="T34" s="119"/>
      <c r="U34" s="83"/>
      <c r="V34" s="119"/>
      <c r="X34" s="84"/>
      <c r="Y34" s="84"/>
      <c r="Z34" s="84"/>
      <c r="AA34" s="84"/>
      <c r="AB34" s="84"/>
      <c r="AC34" s="84"/>
      <c r="AD34" s="84"/>
      <c r="AE34" s="84"/>
      <c r="AF34" s="84"/>
      <c r="AG34" s="84"/>
      <c r="AH34" s="83"/>
      <c r="AI34" s="83"/>
      <c r="AJ34" s="83"/>
      <c r="AK34" s="83"/>
      <c r="AL34" s="83"/>
      <c r="AM34" s="83"/>
      <c r="AN34" s="83"/>
      <c r="AP34" s="83"/>
      <c r="AQ34" s="83"/>
      <c r="AR34" s="83"/>
      <c r="AS34" s="83"/>
      <c r="AT34" s="83"/>
      <c r="AU34" s="83"/>
    </row>
    <row r="35" spans="1:47" ht="18.75" x14ac:dyDescent="0.3">
      <c r="A35" s="237"/>
      <c r="B35" s="239">
        <v>10</v>
      </c>
      <c r="C35" s="24" t="s">
        <v>68</v>
      </c>
      <c r="D35" s="123">
        <f>D33</f>
        <v>244.76999999999998</v>
      </c>
      <c r="E35" s="279">
        <f>E33</f>
        <v>-142.76000000000002</v>
      </c>
      <c r="F35" s="265">
        <f>F33</f>
        <v>-3.3166247996120148</v>
      </c>
      <c r="G35" s="123">
        <f>G33</f>
        <v>102.00999999999999</v>
      </c>
      <c r="H35" s="279">
        <v>-2531.9389364943354</v>
      </c>
      <c r="I35" s="280">
        <v>-774.7600000000001</v>
      </c>
      <c r="J35" s="278"/>
      <c r="K35" s="261" t="s">
        <v>69</v>
      </c>
      <c r="L35" s="257">
        <f>'[12]P&amp;L Chart'!AC28</f>
        <v>0</v>
      </c>
      <c r="M35" s="258"/>
      <c r="N35" s="258"/>
      <c r="O35" s="257"/>
      <c r="P35" s="258"/>
      <c r="Q35" s="259"/>
      <c r="R35" s="83"/>
      <c r="S35" s="83"/>
      <c r="T35" s="83"/>
      <c r="U35" s="83"/>
      <c r="V35" s="83"/>
      <c r="W35" s="83"/>
      <c r="X35" s="83"/>
      <c r="Y35" s="83"/>
      <c r="Z35" s="84"/>
      <c r="AA35" s="84"/>
      <c r="AB35" s="84"/>
      <c r="AC35" s="84"/>
      <c r="AD35" s="84"/>
      <c r="AE35" s="84"/>
      <c r="AF35" s="84"/>
      <c r="AG35" s="84"/>
      <c r="AH35" s="84"/>
      <c r="AI35" s="84"/>
    </row>
    <row r="36" spans="1:47" ht="18.75" x14ac:dyDescent="0.3">
      <c r="A36" s="237"/>
      <c r="B36" s="214">
        <v>11</v>
      </c>
      <c r="C36" s="117" t="s">
        <v>70</v>
      </c>
      <c r="D36" s="131">
        <f>G36-E36</f>
        <v>0</v>
      </c>
      <c r="E36" s="130">
        <v>0</v>
      </c>
      <c r="F36" s="130"/>
      <c r="G36" s="93">
        <f>ROUND('[13]P&amp;L'!B40/100000,2)</f>
        <v>0</v>
      </c>
      <c r="H36" s="267">
        <v>-93.993726968198104</v>
      </c>
      <c r="I36" s="266">
        <v>-93.99</v>
      </c>
      <c r="J36" s="281"/>
      <c r="K36" s="261" t="s">
        <v>71</v>
      </c>
      <c r="L36" s="257">
        <f>'[12]P&amp;L Chart'!AC29+0.02</f>
        <v>-1.7149858267952882</v>
      </c>
      <c r="M36" s="258">
        <v>-14.928336765709737</v>
      </c>
      <c r="N36" s="258">
        <f>-121.57-0.01</f>
        <v>-121.58</v>
      </c>
      <c r="O36" s="257">
        <f>-'[12]P&amp;L Chart'!U73-0.01</f>
        <v>-56.708537374542644</v>
      </c>
      <c r="P36" s="258">
        <v>-163.83414354044743</v>
      </c>
      <c r="Q36" s="259">
        <v>280.96753706250479</v>
      </c>
      <c r="R36" s="94"/>
      <c r="S36" s="94"/>
      <c r="T36" s="125"/>
      <c r="U36" s="83"/>
      <c r="V36" s="83"/>
      <c r="W36" s="83"/>
      <c r="X36" s="83"/>
      <c r="Y36" s="83"/>
      <c r="Z36" s="83"/>
      <c r="AA36" s="84"/>
      <c r="AB36" s="84"/>
      <c r="AC36" s="84"/>
      <c r="AD36" s="84"/>
      <c r="AE36" s="84"/>
      <c r="AF36" s="84"/>
      <c r="AG36" s="84"/>
      <c r="AH36" s="100"/>
      <c r="AI36" s="100"/>
      <c r="AJ36" s="100"/>
      <c r="AK36" s="100"/>
      <c r="AL36" s="100"/>
      <c r="AM36" s="100"/>
      <c r="AN36" s="100"/>
      <c r="AP36" s="83"/>
      <c r="AQ36" s="83"/>
      <c r="AR36" s="83"/>
      <c r="AS36" s="83"/>
      <c r="AT36" s="83"/>
      <c r="AU36" s="83"/>
    </row>
    <row r="37" spans="1:47" ht="18.75" x14ac:dyDescent="0.3">
      <c r="A37" s="237"/>
      <c r="B37" s="239">
        <v>12</v>
      </c>
      <c r="C37" s="24" t="s">
        <v>72</v>
      </c>
      <c r="D37" s="93">
        <f>D35-D36</f>
        <v>244.76999999999998</v>
      </c>
      <c r="E37" s="267">
        <f>E35-E36</f>
        <v>-142.76000000000002</v>
      </c>
      <c r="F37" s="265">
        <f>F35-F36</f>
        <v>-3.3166247996120148</v>
      </c>
      <c r="G37" s="93">
        <f>G35-G36</f>
        <v>102.00999999999999</v>
      </c>
      <c r="H37" s="267">
        <v>-2437.9452095261372</v>
      </c>
      <c r="I37" s="266">
        <f>I35-I36</f>
        <v>-680.7700000000001</v>
      </c>
      <c r="J37" s="282"/>
      <c r="K37" s="261" t="s">
        <v>73</v>
      </c>
      <c r="L37" s="257">
        <f>'[12]P&amp;L Chart'!AC30-0.02</f>
        <v>212.2900065735432</v>
      </c>
      <c r="M37" s="258">
        <v>32.461036611410016</v>
      </c>
      <c r="N37" s="258">
        <f>N32-N34-N36</f>
        <v>2120.52</v>
      </c>
      <c r="O37" s="257">
        <f>O32-O34-O36+0.01</f>
        <v>102.01315098279693</v>
      </c>
      <c r="P37" s="258">
        <v>-418.21884662035387</v>
      </c>
      <c r="Q37" s="259">
        <v>-772.40753706250484</v>
      </c>
      <c r="R37" s="83"/>
      <c r="S37" s="83"/>
      <c r="T37" s="83"/>
      <c r="U37" s="83"/>
      <c r="V37" s="83"/>
      <c r="W37" s="83"/>
      <c r="X37" s="83"/>
      <c r="Y37" s="83"/>
      <c r="Z37" s="115"/>
      <c r="AA37" s="84"/>
      <c r="AB37" s="84"/>
      <c r="AC37" s="84"/>
      <c r="AD37" s="84"/>
      <c r="AE37" s="84"/>
      <c r="AF37" s="84"/>
      <c r="AG37" s="84"/>
      <c r="AH37" s="84"/>
      <c r="AI37" s="84"/>
    </row>
    <row r="38" spans="1:47" ht="18.75" x14ac:dyDescent="0.3">
      <c r="A38" s="237"/>
      <c r="B38" s="214"/>
      <c r="C38" s="24"/>
      <c r="D38" s="24"/>
      <c r="E38" s="117"/>
      <c r="F38" s="130"/>
      <c r="G38" s="24"/>
      <c r="H38" s="19"/>
      <c r="I38" s="18"/>
      <c r="J38" s="20"/>
      <c r="K38" s="261"/>
      <c r="L38" s="257"/>
      <c r="M38" s="258"/>
      <c r="N38" s="258"/>
      <c r="O38" s="257"/>
      <c r="P38" s="258"/>
      <c r="Q38" s="259"/>
      <c r="R38" s="83"/>
      <c r="S38" s="83"/>
      <c r="T38" s="83">
        <f>G33-O37</f>
        <v>-3.1509827969387061E-3</v>
      </c>
      <c r="U38" s="83">
        <f>H33-P37</f>
        <v>-2120.492144687275</v>
      </c>
      <c r="V38" s="83" t="e">
        <f>#REF!-#REF!</f>
        <v>#REF!</v>
      </c>
      <c r="W38" s="83">
        <f>I33-Q37</f>
        <v>-2.4629374952382932E-3</v>
      </c>
      <c r="X38" s="83">
        <f>J37-R38</f>
        <v>0</v>
      </c>
      <c r="Y38" s="84"/>
      <c r="Z38" s="83"/>
      <c r="AA38" s="84"/>
      <c r="AB38" s="84"/>
      <c r="AC38" s="84"/>
      <c r="AD38" s="84"/>
      <c r="AE38" s="84"/>
      <c r="AF38" s="84"/>
      <c r="AG38" s="84"/>
      <c r="AH38" s="84"/>
      <c r="AI38" s="84"/>
    </row>
    <row r="39" spans="1:47" ht="18.75" x14ac:dyDescent="0.3">
      <c r="A39" s="237"/>
      <c r="B39" s="239">
        <v>13</v>
      </c>
      <c r="C39" s="24" t="s">
        <v>74</v>
      </c>
      <c r="D39" s="93">
        <v>0</v>
      </c>
      <c r="E39" s="267">
        <v>0</v>
      </c>
      <c r="F39" s="265">
        <v>0</v>
      </c>
      <c r="G39" s="93">
        <v>0</v>
      </c>
      <c r="H39" s="267">
        <v>-6.7720548132935914</v>
      </c>
      <c r="I39" s="266">
        <v>2.35</v>
      </c>
      <c r="J39" s="273"/>
      <c r="K39" s="261"/>
      <c r="L39" s="257"/>
      <c r="M39" s="258"/>
      <c r="N39" s="258"/>
      <c r="O39" s="257"/>
      <c r="P39" s="258"/>
      <c r="Q39" s="259"/>
      <c r="R39" s="83"/>
      <c r="S39" s="83"/>
      <c r="T39" s="83"/>
      <c r="U39" s="83"/>
      <c r="V39" s="83"/>
      <c r="W39" s="83"/>
      <c r="X39" s="83"/>
      <c r="Y39" s="83"/>
      <c r="Z39" s="84"/>
      <c r="AA39" s="84"/>
      <c r="AB39" s="84"/>
      <c r="AC39" s="84"/>
      <c r="AD39" s="84"/>
      <c r="AE39" s="84"/>
      <c r="AF39" s="84"/>
      <c r="AG39" s="84"/>
      <c r="AH39" s="84"/>
      <c r="AI39" s="84"/>
    </row>
    <row r="40" spans="1:47" ht="18.75" x14ac:dyDescent="0.3">
      <c r="A40" s="237"/>
      <c r="B40" s="214">
        <v>14</v>
      </c>
      <c r="C40" s="117" t="s">
        <v>70</v>
      </c>
      <c r="D40" s="113">
        <v>0</v>
      </c>
      <c r="E40" s="131">
        <v>0</v>
      </c>
      <c r="F40" s="130">
        <v>0</v>
      </c>
      <c r="G40" s="113">
        <v>0</v>
      </c>
      <c r="H40" s="267">
        <v>20.665596968198106</v>
      </c>
      <c r="I40" s="266">
        <v>20.67</v>
      </c>
      <c r="J40" s="273"/>
      <c r="K40" s="261"/>
      <c r="L40" s="257"/>
      <c r="M40" s="258"/>
      <c r="N40" s="258"/>
      <c r="O40" s="257"/>
      <c r="P40" s="258"/>
      <c r="Q40" s="259"/>
      <c r="R40" s="94"/>
      <c r="S40" s="94"/>
      <c r="T40" s="94"/>
      <c r="U40" s="83"/>
      <c r="V40" s="83"/>
      <c r="W40" s="83"/>
      <c r="X40" s="83"/>
      <c r="Y40" s="83"/>
      <c r="Z40" s="83"/>
      <c r="AA40" s="84"/>
      <c r="AB40" s="84"/>
      <c r="AC40" s="84"/>
      <c r="AD40" s="84"/>
      <c r="AE40" s="84"/>
      <c r="AF40" s="84"/>
      <c r="AG40" s="84"/>
      <c r="AH40" s="84"/>
      <c r="AI40" s="84"/>
    </row>
    <row r="41" spans="1:47" ht="18.75" x14ac:dyDescent="0.3">
      <c r="A41" s="237"/>
      <c r="B41" s="239">
        <v>15</v>
      </c>
      <c r="C41" s="24" t="s">
        <v>75</v>
      </c>
      <c r="D41" s="113">
        <v>0</v>
      </c>
      <c r="E41" s="131">
        <v>0</v>
      </c>
      <c r="F41" s="130">
        <v>0</v>
      </c>
      <c r="G41" s="113">
        <v>0</v>
      </c>
      <c r="H41" s="267">
        <v>-27.437651781491695</v>
      </c>
      <c r="I41" s="266">
        <f>I39-I40</f>
        <v>-18.32</v>
      </c>
      <c r="J41" s="282"/>
      <c r="K41" s="261"/>
      <c r="L41" s="257"/>
      <c r="M41" s="258"/>
      <c r="N41" s="258"/>
      <c r="O41" s="257"/>
      <c r="P41" s="258"/>
      <c r="Q41" s="259"/>
      <c r="R41" s="83"/>
      <c r="S41" s="83"/>
      <c r="T41" s="83"/>
      <c r="U41" s="83"/>
      <c r="V41" s="83"/>
      <c r="W41" s="83"/>
      <c r="X41" s="83"/>
      <c r="Y41" s="83"/>
      <c r="Z41" s="84"/>
      <c r="AA41" s="84"/>
      <c r="AB41" s="84"/>
      <c r="AC41" s="84"/>
      <c r="AD41" s="84"/>
      <c r="AE41" s="84"/>
      <c r="AF41" s="84"/>
      <c r="AG41" s="84"/>
      <c r="AH41" s="84"/>
      <c r="AI41" s="84"/>
    </row>
    <row r="42" spans="1:47" ht="18.75" x14ac:dyDescent="0.3">
      <c r="A42" s="237"/>
      <c r="B42" s="214"/>
      <c r="C42" s="24"/>
      <c r="D42" s="24"/>
      <c r="E42" s="117"/>
      <c r="F42" s="130"/>
      <c r="G42" s="24"/>
      <c r="H42" s="267"/>
      <c r="I42" s="266"/>
      <c r="J42" s="16">
        <v>3</v>
      </c>
      <c r="K42" s="256" t="s">
        <v>76</v>
      </c>
      <c r="L42" s="257"/>
      <c r="M42" s="257"/>
      <c r="N42" s="257"/>
      <c r="O42" s="257"/>
      <c r="P42" s="258"/>
      <c r="Q42" s="259"/>
      <c r="R42" s="94"/>
      <c r="S42" s="94"/>
      <c r="T42" s="94"/>
      <c r="U42" s="94"/>
      <c r="V42" s="94"/>
      <c r="W42" s="128"/>
      <c r="X42" s="84"/>
      <c r="Y42" s="84"/>
      <c r="Z42" s="84"/>
      <c r="AA42" s="84"/>
      <c r="AB42" s="84"/>
      <c r="AC42" s="84"/>
      <c r="AD42" s="84"/>
      <c r="AE42" s="84"/>
      <c r="AF42" s="84"/>
      <c r="AG42" s="84"/>
      <c r="AH42" s="84"/>
      <c r="AI42" s="84"/>
    </row>
    <row r="43" spans="1:47" ht="18.75" x14ac:dyDescent="0.3">
      <c r="A43" s="237"/>
      <c r="B43" s="239">
        <v>16</v>
      </c>
      <c r="C43" s="24" t="s">
        <v>77</v>
      </c>
      <c r="D43" s="93">
        <f>D37</f>
        <v>244.76999999999998</v>
      </c>
      <c r="E43" s="267">
        <f>E37</f>
        <v>-142.76000000000002</v>
      </c>
      <c r="F43" s="265">
        <f>F37</f>
        <v>-3.3166247996120148</v>
      </c>
      <c r="G43" s="93">
        <f>G37</f>
        <v>102.00999999999999</v>
      </c>
      <c r="H43" s="267">
        <v>-2465.3928613076291</v>
      </c>
      <c r="I43" s="266">
        <f>I37+I41</f>
        <v>-699.09000000000015</v>
      </c>
      <c r="J43" s="16"/>
      <c r="K43" s="273" t="s">
        <v>78</v>
      </c>
      <c r="L43" s="11"/>
      <c r="M43" s="272"/>
      <c r="N43" s="272"/>
      <c r="O43" s="11"/>
      <c r="P43" s="272"/>
      <c r="Q43" s="238"/>
      <c r="R43" s="83"/>
      <c r="S43" s="83"/>
      <c r="T43" s="83"/>
      <c r="U43" s="83"/>
      <c r="V43" s="83"/>
      <c r="W43" s="83"/>
      <c r="X43" s="83"/>
      <c r="Y43" s="83"/>
      <c r="Z43" s="84"/>
      <c r="AA43" s="84"/>
      <c r="AB43" s="84"/>
      <c r="AC43" s="84"/>
      <c r="AD43" s="84"/>
      <c r="AE43" s="84"/>
      <c r="AF43" s="84"/>
      <c r="AG43" s="84"/>
      <c r="AH43" s="84"/>
      <c r="AI43" s="84"/>
    </row>
    <row r="44" spans="1:47" ht="18.75" x14ac:dyDescent="0.3">
      <c r="A44" s="237"/>
      <c r="B44" s="214">
        <v>17</v>
      </c>
      <c r="C44" s="117" t="s">
        <v>79</v>
      </c>
      <c r="D44" s="117"/>
      <c r="E44" s="130">
        <v>0</v>
      </c>
      <c r="F44" s="130"/>
      <c r="G44" s="113">
        <v>0</v>
      </c>
      <c r="H44" s="267">
        <v>0</v>
      </c>
      <c r="I44" s="266">
        <v>0</v>
      </c>
      <c r="J44" s="16"/>
      <c r="K44" s="261" t="s">
        <v>37</v>
      </c>
      <c r="L44" s="257">
        <f>O44</f>
        <v>570.46885858644453</v>
      </c>
      <c r="M44" s="283">
        <v>565.95541394746363</v>
      </c>
      <c r="N44" s="283">
        <v>1424.3284131892567</v>
      </c>
      <c r="O44" s="257">
        <f>'[12]BS Chart'!T60</f>
        <v>570.46885858644453</v>
      </c>
      <c r="P44" s="283">
        <v>1424.3284131892567</v>
      </c>
      <c r="Q44" s="284">
        <v>724.4472407727352</v>
      </c>
      <c r="R44" s="94"/>
      <c r="S44" s="94"/>
      <c r="T44" s="94"/>
      <c r="U44" s="83"/>
      <c r="V44" s="94"/>
      <c r="W44" s="133"/>
      <c r="X44" s="84"/>
      <c r="Y44" s="84"/>
      <c r="Z44" s="84"/>
      <c r="AA44" s="84"/>
      <c r="AB44" s="84"/>
      <c r="AC44" s="84"/>
      <c r="AD44" s="84"/>
      <c r="AE44" s="84"/>
      <c r="AF44" s="84"/>
      <c r="AG44" s="84"/>
      <c r="AH44" s="84"/>
      <c r="AI44" s="84"/>
    </row>
    <row r="45" spans="1:47" ht="19.5" customHeight="1" x14ac:dyDescent="0.3">
      <c r="A45" s="237"/>
      <c r="B45" s="239">
        <v>18</v>
      </c>
      <c r="C45" s="24" t="s">
        <v>80</v>
      </c>
      <c r="D45" s="93">
        <f>D43-D44</f>
        <v>244.76999999999998</v>
      </c>
      <c r="E45" s="267">
        <f>E43-E44</f>
        <v>-142.76000000000002</v>
      </c>
      <c r="F45" s="265">
        <f>F43-F44</f>
        <v>-3.3166247996120148</v>
      </c>
      <c r="G45" s="93">
        <f>G43-G44</f>
        <v>102.00999999999999</v>
      </c>
      <c r="H45" s="267">
        <v>-2465.3928613076291</v>
      </c>
      <c r="I45" s="266">
        <v>-699.09000000000015</v>
      </c>
      <c r="J45" s="16"/>
      <c r="K45" s="261" t="s">
        <v>62</v>
      </c>
      <c r="L45" s="257">
        <f>O45</f>
        <v>243.72639316113913</v>
      </c>
      <c r="M45" s="283">
        <v>241.83659316113912</v>
      </c>
      <c r="N45" s="283">
        <v>554.26377027219564</v>
      </c>
      <c r="O45" s="257">
        <f>'[12]BS Chart'!U60</f>
        <v>243.72639316113913</v>
      </c>
      <c r="P45" s="283">
        <v>554.26377027219564</v>
      </c>
      <c r="Q45" s="284">
        <v>294.66064</v>
      </c>
      <c r="R45" s="83"/>
      <c r="S45" s="83"/>
      <c r="T45" s="83"/>
      <c r="U45" s="83"/>
      <c r="V45" s="83"/>
      <c r="W45" s="128"/>
      <c r="X45" s="84"/>
      <c r="Y45" s="84"/>
      <c r="Z45" s="84"/>
      <c r="AA45" s="84"/>
      <c r="AB45" s="84"/>
      <c r="AC45" s="84"/>
      <c r="AD45" s="84"/>
      <c r="AE45" s="84"/>
      <c r="AF45" s="84"/>
      <c r="AG45" s="84"/>
      <c r="AH45" s="84"/>
      <c r="AI45" s="84"/>
    </row>
    <row r="46" spans="1:47" ht="18.75" x14ac:dyDescent="0.3">
      <c r="A46" s="237"/>
      <c r="B46" s="214">
        <v>19</v>
      </c>
      <c r="C46" s="117" t="s">
        <v>81</v>
      </c>
      <c r="D46" s="93">
        <v>1129.06</v>
      </c>
      <c r="E46" s="267">
        <v>1129.06</v>
      </c>
      <c r="F46" s="265">
        <v>1129.06</v>
      </c>
      <c r="G46" s="93">
        <v>1129.06</v>
      </c>
      <c r="H46" s="267">
        <v>1129.06</v>
      </c>
      <c r="I46" s="266">
        <v>1129.06</v>
      </c>
      <c r="J46" s="285"/>
      <c r="K46" s="261" t="s">
        <v>41</v>
      </c>
      <c r="L46" s="257">
        <f>O46</f>
        <v>1776.1902159163562</v>
      </c>
      <c r="M46" s="283">
        <v>1495.035651790138</v>
      </c>
      <c r="N46" s="283">
        <v>1917.6577244816249</v>
      </c>
      <c r="O46" s="257">
        <f>'[12]BS Chart'!W60</f>
        <v>1776.1902159163562</v>
      </c>
      <c r="P46" s="283">
        <v>1917.6577244816249</v>
      </c>
      <c r="Q46" s="284">
        <v>1913.279343178848</v>
      </c>
      <c r="R46" s="94"/>
      <c r="S46" s="94"/>
      <c r="T46" s="94"/>
      <c r="U46" s="94"/>
      <c r="V46" s="94"/>
      <c r="W46" s="128"/>
      <c r="X46" s="84"/>
      <c r="Y46" s="84"/>
      <c r="Z46" s="84"/>
      <c r="AA46" s="84"/>
      <c r="AB46" s="84"/>
      <c r="AC46" s="84"/>
      <c r="AD46" s="84"/>
      <c r="AE46" s="84"/>
      <c r="AF46" s="84"/>
      <c r="AG46" s="84"/>
      <c r="AH46" s="84"/>
      <c r="AI46" s="84"/>
    </row>
    <row r="47" spans="1:47" ht="18.75" x14ac:dyDescent="0.3">
      <c r="A47" s="237"/>
      <c r="B47" s="214">
        <v>20</v>
      </c>
      <c r="C47" s="117" t="s">
        <v>82</v>
      </c>
      <c r="D47" s="117"/>
      <c r="E47" s="117"/>
      <c r="F47" s="130"/>
      <c r="G47" s="286">
        <v>0</v>
      </c>
      <c r="H47" s="81">
        <v>0</v>
      </c>
      <c r="I47" s="287">
        <v>10039.07</v>
      </c>
      <c r="J47" s="16"/>
      <c r="K47" s="273" t="s">
        <v>83</v>
      </c>
      <c r="L47" s="257">
        <f>O47</f>
        <v>1854.6717484087235</v>
      </c>
      <c r="M47" s="283">
        <v>1854.6717484087235</v>
      </c>
      <c r="N47" s="283">
        <v>1308.3432828944751</v>
      </c>
      <c r="O47" s="257">
        <f>'[12]BS Chart'!X60</f>
        <v>1854.6717484087235</v>
      </c>
      <c r="P47" s="283">
        <v>1308.3432828944751</v>
      </c>
      <c r="Q47" s="284">
        <v>1381.4399238165477</v>
      </c>
      <c r="R47" s="128"/>
      <c r="S47" s="128"/>
      <c r="T47" s="128"/>
      <c r="U47" s="128"/>
      <c r="V47" s="128"/>
      <c r="W47" s="128"/>
      <c r="X47" s="84"/>
      <c r="Y47" s="84"/>
      <c r="Z47" s="84"/>
      <c r="AA47" s="84"/>
      <c r="AB47" s="84"/>
      <c r="AC47" s="84"/>
      <c r="AD47" s="84"/>
      <c r="AE47" s="84"/>
      <c r="AF47" s="84"/>
      <c r="AG47" s="84"/>
      <c r="AH47" s="84"/>
      <c r="AI47" s="84"/>
    </row>
    <row r="48" spans="1:47" ht="18.75" x14ac:dyDescent="0.3">
      <c r="A48" s="237"/>
      <c r="B48" s="214"/>
      <c r="C48" s="117"/>
      <c r="D48" s="117"/>
      <c r="E48" s="117"/>
      <c r="F48" s="130"/>
      <c r="G48" s="24"/>
      <c r="H48" s="81"/>
      <c r="I48" s="82"/>
      <c r="J48" s="16"/>
      <c r="K48" s="273" t="s">
        <v>84</v>
      </c>
      <c r="L48" s="257">
        <f>O48</f>
        <v>6541.4608228795432</v>
      </c>
      <c r="M48" s="283">
        <v>6778.0782455597719</v>
      </c>
      <c r="N48" s="283">
        <v>6329.5078934769526</v>
      </c>
      <c r="O48" s="257">
        <f>'[12]BS Chart'!V60</f>
        <v>6541.4608228795432</v>
      </c>
      <c r="P48" s="283">
        <v>6329.5078934769526</v>
      </c>
      <c r="Q48" s="284">
        <v>6854.4161278440943</v>
      </c>
      <c r="R48" s="83"/>
      <c r="S48" s="83"/>
      <c r="T48" s="83"/>
      <c r="U48" s="83"/>
      <c r="V48" s="83"/>
      <c r="W48" s="83"/>
      <c r="X48" s="83"/>
      <c r="Y48" s="83"/>
      <c r="Z48" s="83"/>
      <c r="AA48" s="83"/>
      <c r="AB48" s="83"/>
      <c r="AC48" s="83"/>
      <c r="AD48" s="83"/>
      <c r="AE48" s="83"/>
      <c r="AF48" s="83"/>
      <c r="AG48" s="83"/>
      <c r="AH48" s="83"/>
    </row>
    <row r="49" spans="1:34" ht="15" x14ac:dyDescent="0.25">
      <c r="A49" s="237"/>
      <c r="B49" s="214">
        <v>21</v>
      </c>
      <c r="C49" s="117" t="s">
        <v>85</v>
      </c>
      <c r="D49" s="80">
        <f>D45/(22581200/10^5)</f>
        <v>1.0839547942536267</v>
      </c>
      <c r="E49" s="81">
        <f>E45/(22581200/10^5)</f>
        <v>-0.63220732290578008</v>
      </c>
      <c r="F49" s="130">
        <f>F45/(22581200/10^5)</f>
        <v>-1.4687548932793715E-2</v>
      </c>
      <c r="G49" s="80">
        <f>G45/(22581200/10^5)</f>
        <v>0.45174747134784682</v>
      </c>
      <c r="H49" s="81">
        <v>-10.796349217606405</v>
      </c>
      <c r="I49" s="82">
        <v>-3.0147644943581389</v>
      </c>
      <c r="J49" s="23"/>
      <c r="K49" s="129"/>
      <c r="L49" s="24"/>
      <c r="M49" s="130"/>
      <c r="N49" s="117"/>
      <c r="O49" s="80"/>
      <c r="P49" s="131"/>
      <c r="Q49" s="132"/>
      <c r="R49" s="83"/>
      <c r="S49" s="83"/>
      <c r="T49" s="83"/>
      <c r="U49" s="83"/>
      <c r="V49" s="83"/>
      <c r="W49" s="83"/>
      <c r="X49" s="83"/>
      <c r="Y49" s="83"/>
      <c r="Z49" s="83"/>
      <c r="AA49" s="83"/>
      <c r="AB49" s="83"/>
      <c r="AC49" s="83"/>
      <c r="AD49" s="83"/>
      <c r="AE49" s="83"/>
      <c r="AF49" s="83"/>
      <c r="AG49" s="83"/>
      <c r="AH49" s="83"/>
    </row>
    <row r="50" spans="1:34" ht="15" x14ac:dyDescent="0.25">
      <c r="A50" s="237"/>
      <c r="B50" s="214"/>
      <c r="C50" s="117"/>
      <c r="D50" s="117"/>
      <c r="E50" s="117"/>
      <c r="F50" s="130"/>
      <c r="G50" s="24"/>
      <c r="H50" s="286"/>
      <c r="I50" s="254"/>
      <c r="J50" s="23"/>
      <c r="K50" s="129"/>
      <c r="L50" s="117"/>
      <c r="M50" s="130"/>
      <c r="N50" s="117"/>
      <c r="O50" s="113"/>
      <c r="P50" s="113"/>
      <c r="Q50" s="132"/>
      <c r="T50" s="141"/>
      <c r="U50" s="141"/>
      <c r="W50" s="83"/>
    </row>
    <row r="51" spans="1:34" ht="15" x14ac:dyDescent="0.25">
      <c r="A51" s="288"/>
      <c r="B51" s="289">
        <v>22</v>
      </c>
      <c r="C51" s="219" t="s">
        <v>86</v>
      </c>
      <c r="D51" s="290">
        <v>0</v>
      </c>
      <c r="E51" s="291">
        <v>0</v>
      </c>
      <c r="F51" s="292">
        <v>0</v>
      </c>
      <c r="G51" s="290">
        <v>0</v>
      </c>
      <c r="H51" s="291">
        <v>-0.12150661515549084</v>
      </c>
      <c r="I51" s="293">
        <v>-8.1129435105308845E-2</v>
      </c>
      <c r="J51" s="294"/>
      <c r="K51" s="294"/>
      <c r="L51" s="219"/>
      <c r="M51" s="219"/>
      <c r="N51" s="219"/>
      <c r="O51" s="295"/>
      <c r="P51" s="295"/>
      <c r="Q51" s="296"/>
      <c r="T51" s="125"/>
      <c r="U51" s="125"/>
      <c r="V51" s="128"/>
    </row>
    <row r="52" spans="1:34" ht="15" x14ac:dyDescent="0.25">
      <c r="B52" s="28"/>
      <c r="C52" s="19"/>
      <c r="D52" s="19"/>
      <c r="E52" s="19"/>
      <c r="F52" s="297"/>
      <c r="G52" s="19"/>
      <c r="H52" s="19"/>
      <c r="I52" s="17"/>
      <c r="J52" s="298"/>
      <c r="K52" s="299"/>
      <c r="L52" s="299"/>
      <c r="M52" s="299"/>
      <c r="N52" s="299"/>
      <c r="O52" s="299"/>
      <c r="P52" s="299"/>
      <c r="Q52" s="300"/>
      <c r="T52" s="83"/>
    </row>
    <row r="53" spans="1:34" ht="15" x14ac:dyDescent="0.25">
      <c r="B53" s="301"/>
      <c r="C53" s="19"/>
      <c r="D53" s="19"/>
      <c r="E53" s="19"/>
      <c r="F53" s="297"/>
      <c r="G53" s="19"/>
      <c r="H53" s="17"/>
      <c r="I53" s="17"/>
      <c r="J53" s="24"/>
      <c r="K53" s="117"/>
      <c r="L53" s="117"/>
      <c r="M53" s="117"/>
      <c r="N53" s="117"/>
      <c r="O53" s="131"/>
      <c r="P53" s="117"/>
      <c r="Q53" s="113"/>
      <c r="T53" s="83"/>
      <c r="U53" s="152"/>
    </row>
    <row r="54" spans="1:34" ht="15" x14ac:dyDescent="0.25">
      <c r="B54" s="195"/>
      <c r="C54" s="147"/>
      <c r="D54" s="147"/>
      <c r="E54" s="147"/>
      <c r="F54" s="147"/>
      <c r="G54" s="147"/>
      <c r="H54" s="33"/>
      <c r="I54" s="33"/>
      <c r="J54" s="24"/>
      <c r="K54" s="131"/>
      <c r="L54" s="131"/>
      <c r="M54" s="131"/>
      <c r="N54" s="131"/>
      <c r="O54" s="131"/>
      <c r="P54" s="131"/>
      <c r="Q54" s="24"/>
    </row>
    <row r="55" spans="1:34" ht="15" x14ac:dyDescent="0.25">
      <c r="B55" s="302"/>
      <c r="C55" s="299" t="s">
        <v>87</v>
      </c>
      <c r="D55" s="299"/>
      <c r="E55" s="299"/>
      <c r="F55" s="299"/>
      <c r="G55" s="299"/>
      <c r="H55" s="159"/>
      <c r="I55" s="159"/>
      <c r="J55" s="24"/>
      <c r="K55" s="117"/>
      <c r="L55" s="117"/>
      <c r="M55" s="117"/>
      <c r="N55" s="117"/>
      <c r="O55" s="117"/>
      <c r="P55" s="117"/>
      <c r="Q55" s="24"/>
    </row>
    <row r="56" spans="1:34" ht="15" x14ac:dyDescent="0.25">
      <c r="B56" s="303" t="s">
        <v>88</v>
      </c>
      <c r="C56" s="24" t="s">
        <v>89</v>
      </c>
      <c r="D56" s="24"/>
      <c r="E56" s="24"/>
      <c r="F56" s="24"/>
      <c r="G56" s="24"/>
      <c r="H56" s="161"/>
      <c r="I56" s="161"/>
      <c r="J56" s="379" t="s">
        <v>90</v>
      </c>
      <c r="K56" s="379"/>
      <c r="L56" s="379"/>
      <c r="M56" s="379"/>
      <c r="N56" s="379"/>
      <c r="O56" s="379"/>
      <c r="P56" s="379"/>
      <c r="Q56" s="379"/>
    </row>
    <row r="57" spans="1:34" ht="15" x14ac:dyDescent="0.25">
      <c r="B57" s="304">
        <v>1</v>
      </c>
      <c r="C57" s="117" t="s">
        <v>91</v>
      </c>
      <c r="D57" s="117"/>
      <c r="E57" s="117"/>
      <c r="F57" s="117"/>
      <c r="G57" s="117"/>
      <c r="H57" s="77"/>
      <c r="I57" s="77"/>
      <c r="J57" s="24"/>
      <c r="K57" s="117"/>
      <c r="L57" s="117"/>
      <c r="M57" s="117"/>
      <c r="N57" s="117"/>
      <c r="O57" s="117"/>
      <c r="P57" s="117"/>
      <c r="Q57" s="24"/>
    </row>
    <row r="58" spans="1:34" ht="15" hidden="1" x14ac:dyDescent="0.25">
      <c r="B58" s="304"/>
      <c r="C58" s="198" t="s">
        <v>92</v>
      </c>
      <c r="D58" s="198"/>
      <c r="E58" s="198"/>
      <c r="F58" s="198"/>
      <c r="G58" s="170">
        <v>6691910</v>
      </c>
      <c r="H58" s="305">
        <v>6691910</v>
      </c>
      <c r="I58" s="306">
        <v>6691910</v>
      </c>
      <c r="J58" s="17"/>
      <c r="K58" s="117"/>
      <c r="L58" s="117"/>
      <c r="M58" s="117"/>
      <c r="N58" s="117"/>
      <c r="O58" s="117"/>
      <c r="P58" s="117"/>
      <c r="Q58" s="24"/>
      <c r="R58" s="128"/>
      <c r="S58" s="128"/>
      <c r="T58" s="128"/>
      <c r="U58" s="128"/>
      <c r="V58" s="128"/>
      <c r="W58" s="128"/>
      <c r="X58" s="128"/>
      <c r="Y58" s="128"/>
      <c r="Z58" s="128"/>
      <c r="AA58" s="128"/>
      <c r="AB58" s="128"/>
      <c r="AC58" s="128"/>
      <c r="AD58" s="128"/>
      <c r="AE58" s="128"/>
      <c r="AF58" s="128"/>
      <c r="AG58" s="128"/>
      <c r="AH58" s="128"/>
    </row>
    <row r="59" spans="1:34" ht="15" hidden="1" x14ac:dyDescent="0.25">
      <c r="B59" s="304"/>
      <c r="C59" s="198" t="s">
        <v>93</v>
      </c>
      <c r="D59" s="198"/>
      <c r="E59" s="198"/>
      <c r="F59" s="198"/>
      <c r="G59" s="174">
        <v>0.29630000000000001</v>
      </c>
      <c r="H59" s="176">
        <v>0.29630000000000001</v>
      </c>
      <c r="I59" s="307">
        <v>0.29630000000000001</v>
      </c>
      <c r="J59" s="17"/>
      <c r="K59" s="117"/>
      <c r="L59" s="117"/>
      <c r="M59" s="117"/>
      <c r="N59" s="117"/>
      <c r="O59" s="117"/>
      <c r="P59" s="117"/>
      <c r="Q59" s="24"/>
    </row>
    <row r="60" spans="1:34" ht="15" hidden="1" x14ac:dyDescent="0.25">
      <c r="B60" s="304">
        <v>2</v>
      </c>
      <c r="C60" s="198" t="s">
        <v>94</v>
      </c>
      <c r="D60" s="198"/>
      <c r="E60" s="198"/>
      <c r="F60" s="198"/>
      <c r="G60" s="198"/>
      <c r="H60" s="77"/>
      <c r="I60" s="254"/>
      <c r="J60" s="17"/>
      <c r="K60" s="117"/>
      <c r="L60" s="117"/>
      <c r="M60" s="117"/>
      <c r="N60" s="117"/>
      <c r="O60" s="117"/>
      <c r="P60" s="117"/>
      <c r="Q60" s="24"/>
    </row>
    <row r="61" spans="1:34" ht="15" hidden="1" x14ac:dyDescent="0.25">
      <c r="B61" s="304"/>
      <c r="C61" s="198" t="s">
        <v>95</v>
      </c>
      <c r="D61" s="198"/>
      <c r="E61" s="198"/>
      <c r="F61" s="198"/>
      <c r="G61" s="308"/>
      <c r="H61" s="77"/>
      <c r="I61" s="254"/>
      <c r="J61" s="17"/>
      <c r="K61" s="176"/>
      <c r="L61" s="176"/>
      <c r="M61" s="176"/>
      <c r="N61" s="176"/>
      <c r="O61" s="176"/>
      <c r="P61" s="176"/>
      <c r="Q61" s="24"/>
    </row>
    <row r="62" spans="1:34" ht="15" hidden="1" x14ac:dyDescent="0.25">
      <c r="B62" s="304"/>
      <c r="C62" s="198" t="s">
        <v>96</v>
      </c>
      <c r="D62" s="198"/>
      <c r="E62" s="198"/>
      <c r="F62" s="198"/>
      <c r="G62" s="170">
        <v>0</v>
      </c>
      <c r="H62" s="170">
        <v>0</v>
      </c>
      <c r="I62" s="306">
        <v>0</v>
      </c>
      <c r="J62" s="17"/>
      <c r="K62" s="19"/>
      <c r="L62" s="19"/>
      <c r="M62" s="19"/>
      <c r="N62" s="19"/>
      <c r="O62" s="19"/>
      <c r="P62" s="19"/>
      <c r="Q62" s="19"/>
    </row>
    <row r="63" spans="1:34" ht="15" hidden="1" x14ac:dyDescent="0.25">
      <c r="B63" s="304"/>
      <c r="C63" s="198" t="s">
        <v>97</v>
      </c>
      <c r="D63" s="198"/>
      <c r="E63" s="198"/>
      <c r="F63" s="198"/>
      <c r="G63" s="170">
        <v>0</v>
      </c>
      <c r="H63" s="170">
        <v>0</v>
      </c>
      <c r="I63" s="306">
        <v>0</v>
      </c>
      <c r="J63" s="17"/>
      <c r="K63" s="19"/>
      <c r="L63" s="19"/>
      <c r="M63" s="19"/>
      <c r="N63" s="19"/>
      <c r="O63" s="19"/>
      <c r="P63" s="19"/>
      <c r="Q63" s="177"/>
    </row>
    <row r="64" spans="1:34" ht="15" hidden="1" x14ac:dyDescent="0.25">
      <c r="B64" s="304"/>
      <c r="C64" s="198" t="s">
        <v>98</v>
      </c>
      <c r="D64" s="198"/>
      <c r="E64" s="198"/>
      <c r="F64" s="198"/>
      <c r="G64" s="308"/>
      <c r="H64" s="305"/>
      <c r="I64" s="306"/>
      <c r="J64" s="17"/>
      <c r="K64" s="19"/>
      <c r="L64" s="19"/>
      <c r="M64" s="19"/>
      <c r="N64" s="19"/>
      <c r="O64" s="19"/>
      <c r="P64" s="19"/>
      <c r="Q64" s="177"/>
    </row>
    <row r="65" spans="2:17" ht="15" hidden="1" x14ac:dyDescent="0.25">
      <c r="B65" s="304"/>
      <c r="C65" s="198" t="s">
        <v>99</v>
      </c>
      <c r="D65" s="198"/>
      <c r="E65" s="198"/>
      <c r="F65" s="198"/>
      <c r="G65" s="170">
        <v>0</v>
      </c>
      <c r="H65" s="170">
        <v>0</v>
      </c>
      <c r="I65" s="306">
        <v>0</v>
      </c>
      <c r="J65" s="17"/>
      <c r="K65" s="19"/>
      <c r="L65" s="19"/>
      <c r="M65" s="19"/>
      <c r="N65" s="19"/>
      <c r="O65" s="19"/>
      <c r="P65" s="19"/>
      <c r="Q65" s="177"/>
    </row>
    <row r="66" spans="2:17" ht="15" hidden="1" x14ac:dyDescent="0.25">
      <c r="B66" s="304"/>
      <c r="C66" s="198" t="s">
        <v>100</v>
      </c>
      <c r="D66" s="198"/>
      <c r="E66" s="198"/>
      <c r="F66" s="198"/>
      <c r="G66" s="170"/>
      <c r="H66" s="305"/>
      <c r="I66" s="306"/>
      <c r="J66" s="17"/>
      <c r="K66" s="19"/>
      <c r="L66" s="19"/>
      <c r="M66" s="19"/>
      <c r="N66" s="19"/>
      <c r="O66" s="19"/>
      <c r="P66" s="19"/>
      <c r="Q66" s="177"/>
    </row>
    <row r="67" spans="2:17" ht="15" hidden="1" x14ac:dyDescent="0.25">
      <c r="B67" s="304"/>
      <c r="C67" s="198" t="s">
        <v>101</v>
      </c>
      <c r="D67" s="198"/>
      <c r="E67" s="198"/>
      <c r="F67" s="198"/>
      <c r="G67" s="308"/>
      <c r="H67" s="77"/>
      <c r="I67" s="254"/>
      <c r="J67" s="17"/>
      <c r="K67" s="19"/>
      <c r="L67" s="19"/>
      <c r="M67" s="19"/>
      <c r="N67" s="19"/>
      <c r="O67" s="19"/>
      <c r="P67" s="19"/>
      <c r="Q67" s="177"/>
    </row>
    <row r="68" spans="2:17" ht="15" hidden="1" x14ac:dyDescent="0.25">
      <c r="B68" s="304"/>
      <c r="C68" s="198" t="s">
        <v>96</v>
      </c>
      <c r="D68" s="198"/>
      <c r="E68" s="198"/>
      <c r="F68" s="198"/>
      <c r="G68" s="170">
        <v>15889290</v>
      </c>
      <c r="H68" s="305">
        <v>15889290</v>
      </c>
      <c r="I68" s="306">
        <v>15889290</v>
      </c>
      <c r="J68" s="17"/>
      <c r="K68" s="19"/>
      <c r="L68" s="19"/>
      <c r="M68" s="19"/>
      <c r="N68" s="19"/>
      <c r="O68" s="19"/>
      <c r="P68" s="19"/>
      <c r="Q68" s="19"/>
    </row>
    <row r="69" spans="2:17" ht="15" hidden="1" x14ac:dyDescent="0.25">
      <c r="B69" s="304"/>
      <c r="C69" s="198" t="s">
        <v>97</v>
      </c>
      <c r="D69" s="198"/>
      <c r="E69" s="198"/>
      <c r="F69" s="198"/>
      <c r="G69" s="308"/>
      <c r="H69" s="170"/>
      <c r="I69" s="306"/>
      <c r="J69" s="17"/>
      <c r="K69" s="19"/>
      <c r="L69" s="19"/>
      <c r="M69" s="19"/>
      <c r="N69" s="19"/>
      <c r="O69" s="19"/>
      <c r="P69" s="19"/>
      <c r="Q69" s="17"/>
    </row>
    <row r="70" spans="2:17" ht="15" hidden="1" x14ac:dyDescent="0.25">
      <c r="B70" s="304"/>
      <c r="C70" s="198" t="s">
        <v>98</v>
      </c>
      <c r="D70" s="198"/>
      <c r="E70" s="198"/>
      <c r="F70" s="198"/>
      <c r="G70" s="181">
        <v>1</v>
      </c>
      <c r="H70" s="309">
        <v>1</v>
      </c>
      <c r="I70" s="310">
        <v>1</v>
      </c>
      <c r="J70" s="17"/>
      <c r="K70" s="19"/>
      <c r="L70" s="19"/>
      <c r="M70" s="19"/>
      <c r="N70" s="19"/>
      <c r="O70" s="19"/>
      <c r="P70" s="19"/>
      <c r="Q70" s="17"/>
    </row>
    <row r="71" spans="2:17" ht="13.5" hidden="1" customHeight="1" x14ac:dyDescent="0.25">
      <c r="B71" s="304"/>
      <c r="C71" s="198" t="s">
        <v>99</v>
      </c>
      <c r="D71" s="198"/>
      <c r="E71" s="198"/>
      <c r="F71" s="198"/>
      <c r="G71" s="170"/>
      <c r="H71" s="170"/>
      <c r="I71" s="306"/>
      <c r="J71" s="17"/>
      <c r="K71" s="68"/>
      <c r="L71" s="68"/>
      <c r="M71" s="68"/>
      <c r="N71" s="68"/>
      <c r="O71" s="68"/>
      <c r="P71" s="68"/>
      <c r="Q71" s="68"/>
    </row>
    <row r="72" spans="2:17" ht="15" hidden="1" x14ac:dyDescent="0.25">
      <c r="B72" s="195"/>
      <c r="C72" s="196" t="s">
        <v>100</v>
      </c>
      <c r="D72" s="196"/>
      <c r="E72" s="196"/>
      <c r="F72" s="196"/>
      <c r="G72" s="311">
        <v>0.70369999999999999</v>
      </c>
      <c r="H72" s="312">
        <v>0.70369999999999999</v>
      </c>
      <c r="I72" s="313">
        <v>0.70369999999999999</v>
      </c>
      <c r="J72" s="17"/>
      <c r="K72" s="68"/>
      <c r="L72" s="117"/>
      <c r="M72" s="117"/>
      <c r="N72" s="117"/>
      <c r="O72" s="117"/>
      <c r="P72" s="117"/>
      <c r="Q72" s="31"/>
    </row>
    <row r="73" spans="2:17" ht="21" hidden="1" customHeight="1" x14ac:dyDescent="0.25">
      <c r="B73" s="195"/>
      <c r="C73" s="196"/>
      <c r="D73" s="196"/>
      <c r="E73" s="196"/>
      <c r="F73" s="196"/>
      <c r="G73" s="196"/>
      <c r="H73" s="196"/>
      <c r="I73" s="314"/>
      <c r="J73" s="17"/>
      <c r="K73" s="68"/>
      <c r="L73" s="108"/>
      <c r="M73" s="108"/>
      <c r="N73" s="108"/>
      <c r="O73" s="108"/>
      <c r="P73" s="108"/>
      <c r="Q73" s="188"/>
    </row>
    <row r="74" spans="2:17" ht="15" hidden="1" x14ac:dyDescent="0.25">
      <c r="B74" s="252" t="s">
        <v>102</v>
      </c>
      <c r="C74" s="315" t="s">
        <v>103</v>
      </c>
      <c r="D74" s="315"/>
      <c r="E74" s="315"/>
      <c r="F74" s="315"/>
      <c r="G74" s="315"/>
      <c r="H74" s="315"/>
      <c r="I74" s="316"/>
      <c r="J74" s="176"/>
      <c r="K74" s="108"/>
      <c r="L74" s="108"/>
      <c r="M74" s="108"/>
      <c r="N74" s="108"/>
      <c r="O74" s="108"/>
      <c r="P74" s="108"/>
      <c r="Q74" s="188"/>
    </row>
    <row r="75" spans="2:17" ht="21" hidden="1" customHeight="1" x14ac:dyDescent="0.25">
      <c r="B75" s="303"/>
      <c r="C75" s="308" t="s">
        <v>8</v>
      </c>
      <c r="D75" s="308"/>
      <c r="E75" s="308"/>
      <c r="F75" s="308"/>
      <c r="G75" s="308"/>
      <c r="H75" s="308"/>
      <c r="I75" s="18"/>
      <c r="J75" s="176"/>
      <c r="K75" s="108"/>
      <c r="L75" s="108"/>
      <c r="M75" s="108"/>
      <c r="N75" s="108"/>
      <c r="O75" s="108"/>
      <c r="P75" s="108"/>
      <c r="Q75" s="188"/>
    </row>
    <row r="76" spans="2:17" ht="15" hidden="1" customHeight="1" x14ac:dyDescent="0.25">
      <c r="B76" s="304"/>
      <c r="C76" s="198" t="s">
        <v>104</v>
      </c>
      <c r="D76" s="198"/>
      <c r="E76" s="198"/>
      <c r="F76" s="198"/>
      <c r="G76" s="198"/>
      <c r="H76" s="198"/>
      <c r="I76" s="317">
        <v>0</v>
      </c>
      <c r="J76" s="176"/>
      <c r="K76" s="108"/>
      <c r="L76" s="108"/>
      <c r="M76" s="108"/>
      <c r="N76" s="108"/>
      <c r="O76" s="108"/>
      <c r="P76" s="108"/>
      <c r="Q76" s="188"/>
    </row>
    <row r="77" spans="2:17" ht="15.75" hidden="1" customHeight="1" x14ac:dyDescent="0.25">
      <c r="B77" s="304"/>
      <c r="C77" s="198" t="s">
        <v>105</v>
      </c>
      <c r="D77" s="198"/>
      <c r="E77" s="198"/>
      <c r="F77" s="198"/>
      <c r="G77" s="198"/>
      <c r="H77" s="198"/>
      <c r="I77" s="317">
        <v>0</v>
      </c>
      <c r="J77" s="176"/>
      <c r="K77" s="108"/>
      <c r="L77" s="108"/>
      <c r="M77" s="108"/>
      <c r="N77" s="108"/>
      <c r="O77" s="108"/>
      <c r="P77" s="108"/>
      <c r="Q77" s="188"/>
    </row>
    <row r="78" spans="2:17" ht="15" hidden="1" x14ac:dyDescent="0.25">
      <c r="B78" s="304"/>
      <c r="C78" s="198" t="s">
        <v>106</v>
      </c>
      <c r="D78" s="198"/>
      <c r="E78" s="198"/>
      <c r="F78" s="198"/>
      <c r="G78" s="198"/>
      <c r="H78" s="198"/>
      <c r="I78" s="317">
        <v>0</v>
      </c>
      <c r="J78" s="176"/>
      <c r="K78" s="108"/>
      <c r="L78" s="108"/>
      <c r="M78" s="108"/>
      <c r="N78" s="108"/>
      <c r="O78" s="108"/>
      <c r="P78" s="108"/>
      <c r="Q78" s="188"/>
    </row>
    <row r="79" spans="2:17" ht="19.5" hidden="1" customHeight="1" x14ac:dyDescent="0.25">
      <c r="B79" s="304"/>
      <c r="C79" s="198" t="s">
        <v>107</v>
      </c>
      <c r="D79" s="198"/>
      <c r="E79" s="198"/>
      <c r="F79" s="198"/>
      <c r="G79" s="198"/>
      <c r="H79" s="198"/>
      <c r="I79" s="317">
        <v>0</v>
      </c>
      <c r="J79" s="176"/>
      <c r="K79" s="108"/>
      <c r="L79" s="108"/>
      <c r="M79" s="108"/>
      <c r="N79" s="108"/>
      <c r="O79" s="108"/>
      <c r="P79" s="108"/>
      <c r="Q79" s="188"/>
    </row>
    <row r="80" spans="2:17" ht="15" hidden="1" x14ac:dyDescent="0.25">
      <c r="B80" s="195"/>
      <c r="C80" s="196"/>
      <c r="D80" s="196"/>
      <c r="E80" s="196"/>
      <c r="F80" s="196"/>
      <c r="G80" s="196"/>
      <c r="H80" s="196"/>
      <c r="I80" s="318"/>
      <c r="J80" s="19"/>
      <c r="K80" s="108"/>
      <c r="L80" s="108"/>
      <c r="M80" s="108"/>
      <c r="N80" s="108"/>
      <c r="O80" s="108"/>
      <c r="P80" s="108"/>
      <c r="Q80" s="188"/>
    </row>
    <row r="81" spans="2:17" ht="15" hidden="1" x14ac:dyDescent="0.25">
      <c r="B81" s="68"/>
      <c r="C81" s="198"/>
      <c r="D81" s="198"/>
      <c r="E81" s="198"/>
      <c r="F81" s="198"/>
      <c r="G81" s="198"/>
      <c r="H81" s="198"/>
      <c r="I81" s="77"/>
      <c r="J81" s="19"/>
      <c r="K81" s="108"/>
      <c r="L81" s="108"/>
      <c r="M81" s="108"/>
      <c r="N81" s="108"/>
      <c r="O81" s="108"/>
      <c r="P81" s="108"/>
      <c r="Q81" s="188"/>
    </row>
    <row r="82" spans="2:17" ht="15" hidden="1" customHeight="1" x14ac:dyDescent="0.2">
      <c r="B82" s="362" t="s">
        <v>108</v>
      </c>
      <c r="C82" s="362"/>
      <c r="D82" s="362"/>
      <c r="E82" s="362"/>
      <c r="F82" s="362"/>
      <c r="G82" s="362"/>
      <c r="H82" s="362"/>
      <c r="I82" s="362"/>
      <c r="J82" s="19"/>
      <c r="K82" s="108"/>
      <c r="L82" s="108"/>
      <c r="M82" s="108"/>
      <c r="N82" s="108"/>
      <c r="O82" s="108"/>
      <c r="P82" s="108"/>
      <c r="Q82" s="108"/>
    </row>
    <row r="83" spans="2:17" ht="15" hidden="1" customHeight="1" x14ac:dyDescent="0.25">
      <c r="B83" s="199"/>
      <c r="C83" s="199"/>
      <c r="D83" s="199"/>
      <c r="E83" s="199"/>
      <c r="F83" s="199"/>
      <c r="G83" s="199"/>
      <c r="H83" s="199"/>
      <c r="I83" s="199"/>
      <c r="J83" s="19"/>
      <c r="K83" s="68"/>
      <c r="L83" s="68"/>
      <c r="M83" s="68"/>
      <c r="N83" s="68"/>
      <c r="O83" s="68"/>
      <c r="P83" s="68"/>
      <c r="Q83" s="68"/>
    </row>
    <row r="84" spans="2:17" ht="13.5" hidden="1" customHeight="1" x14ac:dyDescent="0.25">
      <c r="B84" s="200"/>
      <c r="C84" s="201" t="s">
        <v>109</v>
      </c>
      <c r="D84" s="201"/>
      <c r="E84" s="201"/>
      <c r="F84" s="201"/>
      <c r="G84" s="201"/>
      <c r="H84" s="201"/>
      <c r="I84" s="319"/>
      <c r="J84" s="205"/>
      <c r="K84" s="205"/>
      <c r="L84" s="205"/>
      <c r="M84" s="205"/>
      <c r="N84" s="205"/>
      <c r="O84" s="205"/>
      <c r="P84" s="205"/>
      <c r="Q84" s="206"/>
    </row>
    <row r="85" spans="2:17" ht="15" hidden="1" x14ac:dyDescent="0.2">
      <c r="B85" s="207">
        <v>1</v>
      </c>
      <c r="C85" s="363" t="s">
        <v>110</v>
      </c>
      <c r="D85" s="363"/>
      <c r="E85" s="363"/>
      <c r="F85" s="363"/>
      <c r="G85" s="363"/>
      <c r="H85" s="363"/>
      <c r="I85" s="364"/>
      <c r="J85" s="209"/>
      <c r="K85" s="209"/>
      <c r="L85" s="177"/>
      <c r="M85" s="177"/>
      <c r="N85" s="177"/>
      <c r="O85" s="177"/>
      <c r="P85" s="205"/>
      <c r="Q85" s="206"/>
    </row>
    <row r="86" spans="2:17" ht="91.5" hidden="1" customHeight="1" x14ac:dyDescent="0.2">
      <c r="B86" s="207">
        <v>2</v>
      </c>
      <c r="C86" s="352" t="s">
        <v>111</v>
      </c>
      <c r="D86" s="352"/>
      <c r="E86" s="352"/>
      <c r="F86" s="352"/>
      <c r="G86" s="352"/>
      <c r="H86" s="352"/>
      <c r="I86" s="353"/>
      <c r="J86" s="211"/>
      <c r="K86" s="211"/>
      <c r="L86" s="211"/>
      <c r="M86" s="177"/>
      <c r="N86" s="177"/>
      <c r="O86" s="177"/>
      <c r="P86" s="177"/>
      <c r="Q86" s="206"/>
    </row>
    <row r="87" spans="2:17" ht="91.5" hidden="1" customHeight="1" x14ac:dyDescent="0.2">
      <c r="B87" s="207">
        <v>3</v>
      </c>
      <c r="C87" s="352" t="s">
        <v>112</v>
      </c>
      <c r="D87" s="352"/>
      <c r="E87" s="352"/>
      <c r="F87" s="352"/>
      <c r="G87" s="352"/>
      <c r="H87" s="352"/>
      <c r="I87" s="353"/>
      <c r="J87" s="211"/>
      <c r="K87" s="211"/>
      <c r="L87" s="211"/>
      <c r="M87" s="177"/>
      <c r="N87" s="177"/>
      <c r="O87" s="177"/>
      <c r="P87" s="177"/>
      <c r="Q87" s="206"/>
    </row>
    <row r="88" spans="2:17" ht="47.25" hidden="1" customHeight="1" x14ac:dyDescent="0.2">
      <c r="B88" s="207">
        <v>4</v>
      </c>
      <c r="C88" s="352" t="s">
        <v>113</v>
      </c>
      <c r="D88" s="352"/>
      <c r="E88" s="352"/>
      <c r="F88" s="352"/>
      <c r="G88" s="352"/>
      <c r="H88" s="352"/>
      <c r="I88" s="353"/>
      <c r="J88" s="211"/>
      <c r="K88" s="211"/>
      <c r="L88" s="211"/>
      <c r="M88" s="177"/>
      <c r="N88" s="177"/>
      <c r="O88" s="177"/>
      <c r="P88" s="177"/>
      <c r="Q88" s="206"/>
    </row>
    <row r="89" spans="2:17" ht="15" hidden="1" x14ac:dyDescent="0.2">
      <c r="B89" s="207">
        <v>5</v>
      </c>
      <c r="C89" s="352" t="s">
        <v>114</v>
      </c>
      <c r="D89" s="352"/>
      <c r="E89" s="352"/>
      <c r="F89" s="352"/>
      <c r="G89" s="352"/>
      <c r="H89" s="352"/>
      <c r="I89" s="353"/>
      <c r="J89" s="211"/>
      <c r="K89" s="211"/>
      <c r="L89" s="211"/>
      <c r="M89" s="177"/>
      <c r="N89" s="177"/>
      <c r="O89" s="177"/>
      <c r="P89" s="205"/>
      <c r="Q89" s="206"/>
    </row>
    <row r="90" spans="2:17" ht="15" hidden="1" x14ac:dyDescent="0.2">
      <c r="B90" s="207"/>
      <c r="C90" s="211"/>
      <c r="D90" s="211"/>
      <c r="E90" s="211"/>
      <c r="F90" s="211"/>
      <c r="G90" s="211"/>
      <c r="H90" s="211"/>
      <c r="I90" s="320"/>
      <c r="J90" s="211"/>
      <c r="K90" s="211"/>
      <c r="L90" s="211"/>
      <c r="M90" s="177"/>
      <c r="N90" s="177"/>
      <c r="O90" s="177"/>
      <c r="P90" s="177"/>
      <c r="Q90" s="213"/>
    </row>
    <row r="91" spans="2:17" ht="15" hidden="1" x14ac:dyDescent="0.2">
      <c r="B91" s="207"/>
      <c r="C91" s="211"/>
      <c r="D91" s="211"/>
      <c r="E91" s="211"/>
      <c r="F91" s="211"/>
      <c r="G91" s="211"/>
      <c r="H91" s="211"/>
      <c r="I91" s="320"/>
      <c r="J91" s="177"/>
      <c r="K91" s="177"/>
      <c r="L91" s="177"/>
      <c r="M91" s="177"/>
      <c r="N91" s="177"/>
      <c r="O91" s="177"/>
      <c r="P91" s="177"/>
      <c r="Q91" s="213"/>
    </row>
    <row r="92" spans="2:17" ht="13.5" hidden="1" customHeight="1" x14ac:dyDescent="0.25">
      <c r="B92" s="214"/>
      <c r="C92" s="117"/>
      <c r="D92" s="117"/>
      <c r="E92" s="117"/>
      <c r="F92" s="117"/>
      <c r="G92" s="67" t="s">
        <v>115</v>
      </c>
      <c r="H92" s="108"/>
      <c r="I92" s="31"/>
      <c r="J92" s="19"/>
      <c r="K92" s="127"/>
      <c r="L92" s="127"/>
      <c r="M92" s="127"/>
      <c r="N92" s="127"/>
      <c r="O92" s="127"/>
      <c r="P92" s="67" t="s">
        <v>115</v>
      </c>
      <c r="Q92" s="215"/>
    </row>
    <row r="93" spans="2:17" ht="15" hidden="1" customHeight="1" x14ac:dyDescent="0.25">
      <c r="B93" s="214"/>
      <c r="C93" s="117"/>
      <c r="D93" s="117"/>
      <c r="E93" s="117"/>
      <c r="F93" s="117"/>
      <c r="G93" s="67" t="s">
        <v>116</v>
      </c>
      <c r="H93" s="108"/>
      <c r="I93" s="31"/>
      <c r="J93" s="19"/>
      <c r="K93" s="127"/>
      <c r="L93" s="127"/>
      <c r="M93" s="127"/>
      <c r="N93" s="127"/>
      <c r="O93" s="127"/>
      <c r="P93" s="67" t="s">
        <v>116</v>
      </c>
      <c r="Q93" s="215"/>
    </row>
    <row r="94" spans="2:17" ht="15" hidden="1" x14ac:dyDescent="0.25">
      <c r="B94" s="214"/>
      <c r="C94" s="117"/>
      <c r="D94" s="117"/>
      <c r="E94" s="117"/>
      <c r="F94" s="117"/>
      <c r="G94" s="67"/>
      <c r="H94" s="108"/>
      <c r="I94" s="31"/>
      <c r="J94" s="19"/>
      <c r="K94" s="127"/>
      <c r="L94" s="127"/>
      <c r="M94" s="127"/>
      <c r="N94" s="127"/>
      <c r="O94" s="127"/>
      <c r="P94" s="67"/>
      <c r="Q94" s="215"/>
    </row>
    <row r="95" spans="2:17" ht="15" hidden="1" x14ac:dyDescent="0.25">
      <c r="B95" s="214"/>
      <c r="C95" s="117"/>
      <c r="D95" s="117"/>
      <c r="E95" s="117"/>
      <c r="F95" s="117"/>
      <c r="G95" s="67"/>
      <c r="H95" s="108"/>
      <c r="I95" s="31"/>
      <c r="J95" s="19"/>
      <c r="K95" s="127"/>
      <c r="L95" s="127"/>
      <c r="M95" s="127"/>
      <c r="N95" s="127"/>
      <c r="O95" s="127"/>
      <c r="P95" s="67"/>
      <c r="Q95" s="215"/>
    </row>
    <row r="96" spans="2:17" ht="15" hidden="1" x14ac:dyDescent="0.25">
      <c r="B96" s="214"/>
      <c r="C96" s="117"/>
      <c r="D96" s="117"/>
      <c r="E96" s="117"/>
      <c r="F96" s="117"/>
      <c r="G96" s="24"/>
      <c r="H96" s="108"/>
      <c r="I96" s="31"/>
      <c r="J96" s="19"/>
      <c r="K96" s="127"/>
      <c r="L96" s="127"/>
      <c r="M96" s="127"/>
      <c r="N96" s="127"/>
      <c r="O96" s="127"/>
      <c r="P96" s="24"/>
      <c r="Q96" s="215"/>
    </row>
    <row r="97" spans="1:35" ht="15" hidden="1" x14ac:dyDescent="0.25">
      <c r="B97" s="216" t="s">
        <v>117</v>
      </c>
      <c r="C97" s="24" t="s">
        <v>118</v>
      </c>
      <c r="D97" s="24"/>
      <c r="E97" s="24"/>
      <c r="F97" s="24"/>
      <c r="G97" s="67" t="s">
        <v>119</v>
      </c>
      <c r="H97" s="108"/>
      <c r="I97" s="31"/>
      <c r="J97" s="19"/>
      <c r="K97" s="127"/>
      <c r="L97" s="127"/>
      <c r="M97" s="127"/>
      <c r="N97" s="127"/>
      <c r="O97" s="127"/>
      <c r="P97" s="67" t="s">
        <v>119</v>
      </c>
      <c r="Q97" s="215"/>
    </row>
    <row r="98" spans="1:35" ht="15" hidden="1" x14ac:dyDescent="0.25">
      <c r="B98" s="216" t="s">
        <v>120</v>
      </c>
      <c r="C98" s="24" t="s">
        <v>121</v>
      </c>
      <c r="D98" s="24"/>
      <c r="E98" s="24"/>
      <c r="F98" s="24"/>
      <c r="G98" s="321" t="s">
        <v>122</v>
      </c>
      <c r="H98" s="108"/>
      <c r="I98" s="31"/>
      <c r="J98" s="19"/>
      <c r="K98" s="127"/>
      <c r="L98" s="127"/>
      <c r="M98" s="127"/>
      <c r="N98" s="127"/>
      <c r="O98" s="127"/>
      <c r="P98" s="67" t="s">
        <v>122</v>
      </c>
      <c r="Q98" s="215"/>
    </row>
    <row r="99" spans="1:35" ht="15" hidden="1" x14ac:dyDescent="0.25">
      <c r="B99" s="216"/>
      <c r="C99" s="24"/>
      <c r="D99" s="24"/>
      <c r="E99" s="24"/>
      <c r="F99" s="24"/>
      <c r="G99" s="67" t="s">
        <v>123</v>
      </c>
      <c r="H99" s="108"/>
      <c r="I99" s="31"/>
      <c r="J99" s="19"/>
      <c r="K99" s="127"/>
      <c r="L99" s="127"/>
      <c r="M99" s="127"/>
      <c r="N99" s="127"/>
      <c r="O99" s="127"/>
      <c r="P99" s="67" t="s">
        <v>123</v>
      </c>
      <c r="Q99" s="217"/>
    </row>
    <row r="100" spans="1:35" ht="15.75" hidden="1" thickBot="1" x14ac:dyDescent="0.3">
      <c r="B100" s="218"/>
      <c r="C100" s="219"/>
      <c r="D100" s="219"/>
      <c r="E100" s="219"/>
      <c r="F100" s="219"/>
      <c r="G100" s="219"/>
      <c r="H100" s="219"/>
      <c r="I100" s="322"/>
      <c r="J100" s="221"/>
      <c r="K100" s="221"/>
      <c r="L100" s="221"/>
      <c r="M100" s="221"/>
      <c r="N100" s="221"/>
      <c r="O100" s="221"/>
      <c r="P100" s="221"/>
      <c r="Q100" s="222"/>
    </row>
    <row r="101" spans="1:35" ht="15" hidden="1" x14ac:dyDescent="0.25">
      <c r="B101" s="223"/>
      <c r="C101" s="224"/>
      <c r="D101" s="224"/>
      <c r="E101" s="224"/>
      <c r="F101" s="224"/>
      <c r="G101" s="224"/>
      <c r="H101" s="224"/>
      <c r="I101" s="225"/>
      <c r="J101" s="128"/>
      <c r="K101" s="128"/>
      <c r="L101" s="128"/>
      <c r="M101" s="128"/>
      <c r="N101" s="128"/>
      <c r="O101" s="128"/>
      <c r="P101" s="128"/>
      <c r="Q101" s="3"/>
    </row>
    <row r="102" spans="1:35" ht="15" hidden="1" x14ac:dyDescent="0.25">
      <c r="B102" s="223"/>
      <c r="C102" s="224"/>
      <c r="D102" s="224"/>
      <c r="E102" s="224"/>
      <c r="F102" s="224"/>
      <c r="G102" s="224"/>
      <c r="H102" s="224"/>
      <c r="I102" s="225"/>
      <c r="J102" s="128"/>
      <c r="K102" s="128"/>
      <c r="L102" s="128"/>
      <c r="M102" s="128"/>
      <c r="N102" s="128"/>
      <c r="O102" s="128"/>
      <c r="P102" s="128"/>
      <c r="Q102" s="3"/>
    </row>
    <row r="103" spans="1:35" hidden="1" x14ac:dyDescent="0.2">
      <c r="B103" s="226"/>
      <c r="C103" s="128"/>
      <c r="D103" s="128"/>
      <c r="E103" s="128"/>
      <c r="F103" s="128"/>
      <c r="G103" s="128"/>
      <c r="H103" s="128"/>
      <c r="I103" s="3"/>
      <c r="J103" s="128"/>
      <c r="K103" s="128"/>
      <c r="L103" s="128"/>
      <c r="M103" s="128"/>
      <c r="N103" s="128"/>
      <c r="O103" s="128"/>
      <c r="P103" s="128"/>
      <c r="Q103" s="3"/>
    </row>
    <row r="104" spans="1:35" hidden="1" x14ac:dyDescent="0.2">
      <c r="B104" s="354" t="s">
        <v>124</v>
      </c>
      <c r="C104" s="354"/>
      <c r="D104" s="354"/>
      <c r="E104" s="354"/>
      <c r="F104" s="354"/>
      <c r="G104" s="354"/>
      <c r="H104" s="354"/>
      <c r="I104" s="354"/>
      <c r="J104" s="228"/>
    </row>
    <row r="105" spans="1:35" hidden="1" x14ac:dyDescent="0.2"/>
    <row r="106" spans="1:35" hidden="1" x14ac:dyDescent="0.2"/>
    <row r="107" spans="1:35" s="229" customFormat="1" ht="25.5" hidden="1" x14ac:dyDescent="0.2">
      <c r="A107" s="6"/>
      <c r="B107" s="6"/>
      <c r="C107" s="230" t="s">
        <v>125</v>
      </c>
      <c r="D107" s="230"/>
      <c r="E107" s="230"/>
      <c r="F107" s="230"/>
      <c r="G107" s="230"/>
      <c r="H107" s="230"/>
      <c r="J107" s="6"/>
      <c r="K107" s="6"/>
      <c r="L107" s="6"/>
      <c r="M107" s="6"/>
      <c r="N107" s="6"/>
      <c r="O107" s="6"/>
      <c r="P107" s="6"/>
      <c r="R107" s="6"/>
      <c r="S107" s="6"/>
      <c r="T107" s="6"/>
      <c r="U107" s="6"/>
      <c r="V107" s="6"/>
      <c r="W107" s="6"/>
      <c r="X107" s="6"/>
      <c r="Y107" s="6"/>
      <c r="Z107" s="6"/>
      <c r="AA107" s="6"/>
      <c r="AB107" s="6"/>
      <c r="AC107" s="6"/>
      <c r="AD107" s="6"/>
      <c r="AE107" s="6"/>
      <c r="AF107" s="6"/>
      <c r="AG107" s="6"/>
      <c r="AH107" s="6"/>
      <c r="AI107" s="6"/>
    </row>
    <row r="108" spans="1:35" s="229" customFormat="1" hidden="1" x14ac:dyDescent="0.2">
      <c r="A108" s="6"/>
      <c r="B108" s="6"/>
      <c r="C108" s="6"/>
      <c r="D108" s="6"/>
      <c r="E108" s="6"/>
      <c r="F108" s="6"/>
      <c r="G108" s="6"/>
      <c r="H108" s="6"/>
      <c r="J108" s="6"/>
      <c r="K108" s="6"/>
      <c r="L108" s="6"/>
      <c r="M108" s="6"/>
      <c r="N108" s="6"/>
      <c r="O108" s="6"/>
      <c r="P108" s="6"/>
      <c r="R108" s="6"/>
      <c r="S108" s="6"/>
      <c r="T108" s="6"/>
      <c r="U108" s="6"/>
      <c r="V108" s="6"/>
      <c r="W108" s="6"/>
      <c r="X108" s="6"/>
      <c r="Y108" s="6"/>
      <c r="Z108" s="6"/>
      <c r="AA108" s="6"/>
      <c r="AB108" s="6"/>
      <c r="AC108" s="6"/>
      <c r="AD108" s="6"/>
      <c r="AE108" s="6"/>
      <c r="AF108" s="6"/>
      <c r="AG108" s="6"/>
      <c r="AH108" s="6"/>
      <c r="AI108" s="6"/>
    </row>
    <row r="109" spans="1:35" s="229" customFormat="1" hidden="1" x14ac:dyDescent="0.2">
      <c r="A109" s="6"/>
      <c r="B109" s="6"/>
      <c r="C109" s="6"/>
      <c r="D109" s="6"/>
      <c r="E109" s="6"/>
      <c r="F109" s="6"/>
      <c r="G109" s="6"/>
      <c r="H109" s="6"/>
      <c r="J109" s="6"/>
      <c r="K109" s="6"/>
      <c r="L109" s="6"/>
      <c r="M109" s="6"/>
      <c r="N109" s="6"/>
      <c r="O109" s="6"/>
      <c r="P109" s="6"/>
      <c r="R109" s="6"/>
      <c r="S109" s="6"/>
      <c r="T109" s="6"/>
      <c r="U109" s="6"/>
      <c r="V109" s="6"/>
      <c r="W109" s="6"/>
      <c r="X109" s="6"/>
      <c r="Y109" s="6"/>
      <c r="Z109" s="6"/>
      <c r="AA109" s="6"/>
      <c r="AB109" s="6"/>
      <c r="AC109" s="6"/>
      <c r="AD109" s="6"/>
      <c r="AE109" s="6"/>
      <c r="AF109" s="6"/>
      <c r="AG109" s="6"/>
      <c r="AH109" s="6"/>
      <c r="AI109" s="6"/>
    </row>
    <row r="110" spans="1:35" s="229" customFormat="1" hidden="1" x14ac:dyDescent="0.2">
      <c r="A110" s="6"/>
      <c r="B110" s="6"/>
      <c r="C110" s="6"/>
      <c r="D110" s="6"/>
      <c r="E110" s="6"/>
      <c r="F110" s="6"/>
      <c r="G110" s="6"/>
      <c r="H110" s="6"/>
      <c r="J110" s="6"/>
      <c r="K110" s="6"/>
      <c r="L110" s="6"/>
      <c r="M110" s="6"/>
      <c r="N110" s="6"/>
      <c r="O110" s="6"/>
      <c r="P110" s="6"/>
      <c r="R110" s="6"/>
      <c r="S110" s="6"/>
      <c r="T110" s="6"/>
      <c r="U110" s="6"/>
      <c r="V110" s="6"/>
      <c r="W110" s="6"/>
      <c r="X110" s="6"/>
      <c r="Y110" s="6"/>
      <c r="Z110" s="6"/>
      <c r="AA110" s="6"/>
      <c r="AB110" s="6"/>
      <c r="AC110" s="6"/>
      <c r="AD110" s="6"/>
      <c r="AE110" s="6"/>
      <c r="AF110" s="6"/>
      <c r="AG110" s="6"/>
      <c r="AH110" s="6"/>
      <c r="AI110" s="6"/>
    </row>
    <row r="111" spans="1:35" s="229" customFormat="1" hidden="1" x14ac:dyDescent="0.2">
      <c r="A111" s="6"/>
      <c r="B111" s="6"/>
      <c r="C111" s="6"/>
      <c r="D111" s="6"/>
      <c r="E111" s="6"/>
      <c r="F111" s="6"/>
      <c r="G111" s="6"/>
      <c r="H111" s="6"/>
      <c r="J111" s="6"/>
      <c r="K111" s="6"/>
      <c r="L111" s="6"/>
      <c r="M111" s="6"/>
      <c r="N111" s="6"/>
      <c r="O111" s="6"/>
      <c r="P111" s="6"/>
      <c r="R111" s="6"/>
      <c r="S111" s="6"/>
      <c r="T111" s="6"/>
      <c r="U111" s="6"/>
      <c r="V111" s="6"/>
      <c r="W111" s="6"/>
      <c r="X111" s="6"/>
      <c r="Y111" s="6"/>
      <c r="Z111" s="6"/>
      <c r="AA111" s="6"/>
      <c r="AB111" s="6"/>
      <c r="AC111" s="6"/>
      <c r="AD111" s="6"/>
      <c r="AE111" s="6"/>
      <c r="AF111" s="6"/>
      <c r="AG111" s="6"/>
      <c r="AH111" s="6"/>
      <c r="AI111" s="6"/>
    </row>
  </sheetData>
  <mergeCells count="22">
    <mergeCell ref="P9:P10"/>
    <mergeCell ref="J56:Q56"/>
    <mergeCell ref="B82:I82"/>
    <mergeCell ref="C85:I85"/>
    <mergeCell ref="C86:I86"/>
    <mergeCell ref="H9:H10"/>
    <mergeCell ref="J9:J10"/>
    <mergeCell ref="K9:K10"/>
    <mergeCell ref="L9:L10"/>
    <mergeCell ref="M9:M10"/>
    <mergeCell ref="N9:N10"/>
    <mergeCell ref="B9:B10"/>
    <mergeCell ref="C9:C10"/>
    <mergeCell ref="D9:D10"/>
    <mergeCell ref="E9:E10"/>
    <mergeCell ref="F9:F10"/>
    <mergeCell ref="C87:I87"/>
    <mergeCell ref="C88:I88"/>
    <mergeCell ref="C89:I89"/>
    <mergeCell ref="B104:I104"/>
    <mergeCell ref="O9:O10"/>
    <mergeCell ref="G9:G10"/>
  </mergeCells>
  <printOptions gridLines="1"/>
  <pageMargins left="0.43" right="0.39370078740157499" top="0.45" bottom="0.74803149606299202" header="0.31496062992126" footer="0.31496062992126"/>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24"/>
  <sheetViews>
    <sheetView tabSelected="1" topLeftCell="A101" zoomScale="70" zoomScaleNormal="70" workbookViewId="0">
      <selection activeCell="C112" sqref="C112:G126"/>
    </sheetView>
  </sheetViews>
  <sheetFormatPr defaultColWidth="0" defaultRowHeight="12.75" x14ac:dyDescent="0.2"/>
  <cols>
    <col min="1" max="1" width="3.7109375" style="6" customWidth="1"/>
    <col min="2" max="2" width="6.5703125" style="6" customWidth="1"/>
    <col min="3" max="3" width="79.5703125" style="6" customWidth="1"/>
    <col min="4" max="4" width="16" style="6" customWidth="1"/>
    <col min="5" max="5" width="15.5703125" style="6" customWidth="1"/>
    <col min="6" max="6" width="17.5703125" style="6" customWidth="1"/>
    <col min="7" max="7" width="16" style="6" customWidth="1"/>
    <col min="8" max="8" width="15.5703125" style="6" customWidth="1"/>
    <col min="9" max="9" width="16.5703125" style="229" customWidth="1"/>
    <col min="10" max="10" width="1.140625" style="6" customWidth="1"/>
    <col min="11" max="11" width="67.42578125" style="6" hidden="1" customWidth="1"/>
    <col min="12" max="12" width="16" style="6" hidden="1" customWidth="1"/>
    <col min="13" max="13" width="18.85546875" style="6" hidden="1" customWidth="1"/>
    <col min="14" max="14" width="17.85546875" style="6" hidden="1" customWidth="1"/>
    <col min="15" max="16" width="15.7109375" style="6" hidden="1" customWidth="1"/>
    <col min="17" max="17" width="15.7109375" style="229" hidden="1" customWidth="1"/>
    <col min="18" max="19" width="9.140625" style="6" hidden="1" customWidth="1"/>
    <col min="20" max="20" width="15.28515625" style="6" hidden="1" customWidth="1"/>
    <col min="21" max="21" width="14.42578125" style="6" hidden="1" customWidth="1"/>
    <col min="22" max="22" width="12.85546875" style="6" hidden="1" customWidth="1"/>
    <col min="23" max="23" width="19.140625" style="6" hidden="1" customWidth="1"/>
    <col min="24" max="25" width="13.28515625" style="6" hidden="1" customWidth="1"/>
    <col min="26" max="26" width="10.5703125" style="6" hidden="1" customWidth="1"/>
    <col min="27" max="27" width="9.140625" style="6" hidden="1" customWidth="1"/>
    <col min="28" max="28" width="12" style="6" hidden="1" customWidth="1"/>
    <col min="29" max="30" width="11.5703125" style="6" hidden="1" customWidth="1"/>
    <col min="31" max="31" width="12" style="6" hidden="1" customWidth="1"/>
    <col min="32" max="33" width="9.140625" style="6" hidden="1" customWidth="1"/>
    <col min="34" max="36" width="13.140625" style="6" hidden="1" customWidth="1"/>
    <col min="37" max="39" width="14.85546875" style="6" hidden="1" customWidth="1"/>
    <col min="40" max="40" width="14.42578125" style="6" hidden="1" customWidth="1"/>
    <col min="41" max="256" width="9.140625" style="6" hidden="1" customWidth="1"/>
    <col min="257" max="16384" width="9" hidden="1"/>
  </cols>
  <sheetData>
    <row r="1" spans="2:48" x14ac:dyDescent="0.2">
      <c r="B1" s="128"/>
      <c r="C1" s="4"/>
      <c r="D1" s="4"/>
      <c r="E1" s="4"/>
      <c r="F1" s="4"/>
      <c r="G1" s="4"/>
      <c r="H1" s="4"/>
      <c r="I1" s="5"/>
      <c r="J1" s="4"/>
      <c r="K1" s="4"/>
      <c r="L1" s="4"/>
      <c r="M1" s="4"/>
      <c r="N1" s="4"/>
      <c r="O1" s="4"/>
      <c r="P1" s="4"/>
      <c r="Q1" s="5"/>
    </row>
    <row r="2" spans="2:48" ht="18.75" hidden="1" x14ac:dyDescent="0.3">
      <c r="B2" s="7" t="s">
        <v>0</v>
      </c>
      <c r="C2" s="8"/>
      <c r="D2" s="8"/>
      <c r="E2" s="8"/>
      <c r="F2" s="8"/>
      <c r="G2" s="8"/>
      <c r="H2" s="8"/>
      <c r="I2" s="232"/>
      <c r="J2" s="12"/>
      <c r="K2" s="13"/>
      <c r="L2" s="14"/>
      <c r="M2" s="14"/>
      <c r="N2" s="14"/>
      <c r="O2" s="14"/>
      <c r="P2" s="14"/>
      <c r="Q2" s="15"/>
    </row>
    <row r="3" spans="2:48" ht="18" hidden="1" customHeight="1" x14ac:dyDescent="0.3">
      <c r="B3" s="16" t="s">
        <v>1</v>
      </c>
      <c r="C3" s="11"/>
      <c r="D3" s="11"/>
      <c r="E3" s="11"/>
      <c r="F3" s="11"/>
      <c r="G3" s="11"/>
      <c r="H3" s="11"/>
      <c r="I3" s="238"/>
      <c r="J3" s="19"/>
      <c r="K3" s="20"/>
      <c r="L3" s="21"/>
      <c r="M3" s="21"/>
      <c r="N3" s="21"/>
      <c r="O3" s="21"/>
      <c r="P3" s="21"/>
      <c r="Q3" s="22"/>
    </row>
    <row r="4" spans="2:48" ht="15.75" hidden="1" customHeight="1" x14ac:dyDescent="0.25">
      <c r="B4" s="23" t="s">
        <v>2</v>
      </c>
      <c r="C4" s="24"/>
      <c r="D4" s="24"/>
      <c r="E4" s="24"/>
      <c r="F4" s="24"/>
      <c r="G4" s="24"/>
      <c r="H4" s="24"/>
      <c r="I4" s="31"/>
      <c r="J4" s="19"/>
      <c r="K4" s="25"/>
      <c r="L4" s="26"/>
      <c r="M4" s="26"/>
      <c r="N4" s="26"/>
      <c r="O4" s="26"/>
      <c r="P4" s="26"/>
      <c r="Q4" s="27"/>
    </row>
    <row r="5" spans="2:48" ht="12.75" hidden="1" customHeight="1" x14ac:dyDescent="0.2">
      <c r="B5" s="28"/>
      <c r="C5" s="19"/>
      <c r="D5" s="19"/>
      <c r="E5" s="19"/>
      <c r="F5" s="19"/>
      <c r="G5" s="19"/>
      <c r="H5" s="19"/>
      <c r="I5" s="18"/>
      <c r="J5" s="19"/>
      <c r="K5" s="28"/>
      <c r="L5" s="19"/>
      <c r="M5" s="19"/>
      <c r="N5" s="19"/>
      <c r="O5" s="19"/>
      <c r="P5" s="19"/>
      <c r="Q5" s="18"/>
    </row>
    <row r="6" spans="2:48" ht="15.75" hidden="1" customHeight="1" x14ac:dyDescent="0.25">
      <c r="B6" s="29" t="s">
        <v>126</v>
      </c>
      <c r="C6" s="30"/>
      <c r="D6" s="30"/>
      <c r="E6" s="30"/>
      <c r="F6" s="30"/>
      <c r="G6" s="30"/>
      <c r="H6" s="30"/>
      <c r="I6" s="126"/>
      <c r="J6" s="19"/>
      <c r="K6" s="23" t="s">
        <v>4</v>
      </c>
      <c r="L6" s="24"/>
      <c r="M6" s="24"/>
      <c r="N6" s="24"/>
      <c r="O6" s="24"/>
      <c r="P6" s="24"/>
      <c r="Q6" s="31"/>
    </row>
    <row r="7" spans="2:48" ht="12.75" hidden="1" customHeight="1" x14ac:dyDescent="0.2">
      <c r="B7" s="28"/>
      <c r="C7" s="19"/>
      <c r="D7" s="19"/>
      <c r="E7" s="19"/>
      <c r="F7" s="19"/>
      <c r="G7" s="19"/>
      <c r="H7" s="19"/>
      <c r="I7" s="18"/>
      <c r="J7" s="19"/>
      <c r="K7" s="28"/>
      <c r="L7" s="19"/>
      <c r="M7" s="19"/>
      <c r="N7" s="19"/>
      <c r="O7" s="19"/>
      <c r="P7" s="19"/>
      <c r="Q7" s="18"/>
    </row>
    <row r="8" spans="2:48" ht="19.5" hidden="1" customHeight="1" x14ac:dyDescent="0.2">
      <c r="B8" s="32"/>
      <c r="C8" s="33"/>
      <c r="D8" s="33"/>
      <c r="E8" s="33"/>
      <c r="F8" s="33"/>
      <c r="G8" s="33"/>
      <c r="H8" s="33"/>
      <c r="I8" s="34" t="s">
        <v>5</v>
      </c>
      <c r="J8" s="19"/>
      <c r="K8" s="28"/>
      <c r="L8" s="19"/>
      <c r="M8" s="19"/>
      <c r="N8" s="19"/>
      <c r="O8" s="19"/>
      <c r="P8" s="19"/>
      <c r="Q8" s="18" t="s">
        <v>6</v>
      </c>
    </row>
    <row r="9" spans="2:48" ht="19.5" hidden="1" customHeight="1" x14ac:dyDescent="0.2">
      <c r="B9" s="388" t="s">
        <v>7</v>
      </c>
      <c r="C9" s="369" t="s">
        <v>8</v>
      </c>
      <c r="D9" s="384" t="s">
        <v>11</v>
      </c>
      <c r="E9" s="386" t="s">
        <v>12</v>
      </c>
      <c r="F9" s="386" t="s">
        <v>127</v>
      </c>
      <c r="G9" s="376" t="s">
        <v>14</v>
      </c>
      <c r="H9" s="377" t="s">
        <v>15</v>
      </c>
      <c r="I9" s="41" t="s">
        <v>16</v>
      </c>
      <c r="J9" s="369" t="s">
        <v>7</v>
      </c>
      <c r="K9" s="371" t="s">
        <v>8</v>
      </c>
      <c r="L9" s="373" t="s">
        <v>11</v>
      </c>
      <c r="M9" s="355" t="s">
        <v>12</v>
      </c>
      <c r="N9" s="355" t="s">
        <v>13</v>
      </c>
      <c r="O9" s="358" t="s">
        <v>14</v>
      </c>
      <c r="P9" s="359" t="s">
        <v>15</v>
      </c>
      <c r="Q9" s="41" t="s">
        <v>16</v>
      </c>
    </row>
    <row r="10" spans="2:48" s="48" customFormat="1" ht="22.5" hidden="1" customHeight="1" x14ac:dyDescent="0.2">
      <c r="B10" s="389"/>
      <c r="C10" s="370"/>
      <c r="D10" s="385"/>
      <c r="E10" s="387"/>
      <c r="F10" s="387"/>
      <c r="G10" s="376"/>
      <c r="H10" s="378"/>
      <c r="I10" s="243" t="s">
        <v>30</v>
      </c>
      <c r="J10" s="370"/>
      <c r="K10" s="372"/>
      <c r="L10" s="375"/>
      <c r="M10" s="357"/>
      <c r="N10" s="357"/>
      <c r="O10" s="358"/>
      <c r="P10" s="361"/>
      <c r="Q10" s="47" t="s">
        <v>30</v>
      </c>
      <c r="V10" s="49"/>
    </row>
    <row r="11" spans="2:48" ht="17.25" hidden="1" customHeight="1" x14ac:dyDescent="0.2">
      <c r="B11" s="245"/>
      <c r="C11" s="51"/>
      <c r="D11" s="59" t="s">
        <v>31</v>
      </c>
      <c r="E11" s="60" t="s">
        <v>31</v>
      </c>
      <c r="F11" s="60" t="s">
        <v>31</v>
      </c>
      <c r="G11" s="61" t="s">
        <v>31</v>
      </c>
      <c r="H11" s="62" t="s">
        <v>31</v>
      </c>
      <c r="I11" s="61" t="s">
        <v>32</v>
      </c>
      <c r="J11" s="57"/>
      <c r="K11" s="58"/>
      <c r="L11" s="59" t="s">
        <v>31</v>
      </c>
      <c r="M11" s="60" t="s">
        <v>31</v>
      </c>
      <c r="N11" s="60" t="s">
        <v>31</v>
      </c>
      <c r="O11" s="61" t="s">
        <v>31</v>
      </c>
      <c r="P11" s="62" t="s">
        <v>31</v>
      </c>
      <c r="Q11" s="61" t="s">
        <v>32</v>
      </c>
    </row>
    <row r="12" spans="2:48" ht="15" hidden="1" x14ac:dyDescent="0.25">
      <c r="B12" s="252">
        <v>1</v>
      </c>
      <c r="C12" s="9" t="s">
        <v>33</v>
      </c>
      <c r="D12" s="9"/>
      <c r="E12" s="9"/>
      <c r="F12" s="9"/>
      <c r="G12" s="9"/>
      <c r="H12" s="65"/>
      <c r="I12" s="236"/>
      <c r="J12" s="19"/>
      <c r="K12" s="28"/>
      <c r="L12" s="19"/>
      <c r="M12" s="19"/>
      <c r="N12" s="19"/>
      <c r="O12" s="17"/>
      <c r="P12" s="68"/>
      <c r="Q12" s="69"/>
    </row>
    <row r="13" spans="2:48" ht="15" hidden="1" x14ac:dyDescent="0.25">
      <c r="B13" s="214"/>
      <c r="C13" s="117" t="s">
        <v>34</v>
      </c>
      <c r="D13" s="131">
        <f>G13-E13</f>
        <v>2649.31</v>
      </c>
      <c r="E13" s="117">
        <v>1021.04</v>
      </c>
      <c r="F13" s="130">
        <v>2189.4737946999999</v>
      </c>
      <c r="G13" s="77">
        <f>ROUND(SUM('[12]P&amp;L'!C7:C11)/100000,2)</f>
        <v>3670.35</v>
      </c>
      <c r="H13" s="253">
        <v>4498.2891158000002</v>
      </c>
      <c r="I13" s="254">
        <v>9429.6299999999992</v>
      </c>
      <c r="J13" s="78">
        <v>1</v>
      </c>
      <c r="K13" s="79" t="s">
        <v>35</v>
      </c>
      <c r="L13" s="80"/>
      <c r="M13" s="80"/>
      <c r="N13" s="80"/>
      <c r="O13" s="80"/>
      <c r="P13" s="81"/>
      <c r="Q13" s="82"/>
      <c r="R13" s="83"/>
      <c r="S13" s="83"/>
      <c r="T13" s="83"/>
      <c r="U13" s="83"/>
      <c r="V13" s="83"/>
      <c r="W13" s="83"/>
      <c r="X13" s="83"/>
      <c r="Y13" s="83"/>
      <c r="Z13" s="83"/>
      <c r="AA13" s="84"/>
      <c r="AB13" s="84"/>
      <c r="AC13" s="84"/>
      <c r="AD13" s="84"/>
      <c r="AE13" s="84"/>
      <c r="AF13" s="85"/>
      <c r="AG13" s="85"/>
      <c r="AH13" s="83"/>
      <c r="AI13" s="83"/>
      <c r="AJ13" s="83"/>
      <c r="AK13" s="83"/>
      <c r="AL13" s="83"/>
      <c r="AM13" s="83"/>
      <c r="AN13" s="83"/>
      <c r="AP13" s="83"/>
      <c r="AQ13" s="83"/>
      <c r="AR13" s="83"/>
      <c r="AS13" s="83"/>
      <c r="AT13" s="83"/>
      <c r="AU13" s="83"/>
    </row>
    <row r="14" spans="2:48" ht="15" hidden="1" x14ac:dyDescent="0.25">
      <c r="B14" s="214"/>
      <c r="C14" s="117" t="s">
        <v>36</v>
      </c>
      <c r="D14" s="131">
        <f>G14-E14</f>
        <v>477.71</v>
      </c>
      <c r="E14" s="117">
        <v>302.20999999999998</v>
      </c>
      <c r="F14" s="130">
        <v>205.48094168419348</v>
      </c>
      <c r="G14" s="77">
        <f>ROUND(SUM('[12]P&amp;L'!C12:C13)/10^5,2)</f>
        <v>779.92</v>
      </c>
      <c r="H14" s="253">
        <v>395.20931168419344</v>
      </c>
      <c r="I14" s="254">
        <v>970.12</v>
      </c>
      <c r="J14" s="86"/>
      <c r="K14" s="87" t="s">
        <v>37</v>
      </c>
      <c r="L14" s="81">
        <f>O14-M14</f>
        <v>426.93308999999999</v>
      </c>
      <c r="M14" s="81">
        <v>2.8699699999999999</v>
      </c>
      <c r="N14" s="81">
        <v>1388.8529388999998</v>
      </c>
      <c r="O14" s="80">
        <f>'[12]P&amp;L Chart'!S41</f>
        <v>429.80306000000002</v>
      </c>
      <c r="P14" s="81">
        <v>3064.5865899999999</v>
      </c>
      <c r="Q14" s="82">
        <v>6698.36</v>
      </c>
      <c r="R14" s="83"/>
      <c r="S14" s="83"/>
      <c r="T14" s="83"/>
      <c r="U14" s="83"/>
      <c r="V14" s="83"/>
      <c r="W14" s="83"/>
      <c r="X14" s="83"/>
      <c r="Y14" s="83"/>
      <c r="Z14" s="83"/>
      <c r="AA14" s="84"/>
      <c r="AB14" s="84"/>
      <c r="AC14" s="84"/>
      <c r="AD14" s="84"/>
      <c r="AE14" s="84"/>
      <c r="AF14" s="84"/>
      <c r="AG14" s="84"/>
      <c r="AH14" s="83"/>
      <c r="AI14" s="83"/>
      <c r="AJ14" s="83"/>
      <c r="AK14" s="83"/>
      <c r="AL14" s="83"/>
      <c r="AM14" s="83"/>
      <c r="AN14" s="83"/>
      <c r="AP14" s="83"/>
      <c r="AQ14" s="83"/>
      <c r="AR14" s="83"/>
      <c r="AS14" s="83"/>
      <c r="AT14" s="83"/>
      <c r="AU14" s="83"/>
      <c r="AV14" s="83"/>
    </row>
    <row r="15" spans="2:48" ht="15" hidden="1" x14ac:dyDescent="0.25">
      <c r="B15" s="214"/>
      <c r="C15" s="262" t="s">
        <v>38</v>
      </c>
      <c r="D15" s="263">
        <f>SUM(D13:D14)</f>
        <v>3127.02</v>
      </c>
      <c r="E15" s="264">
        <f>SUM(E13:E14)</f>
        <v>1323.25</v>
      </c>
      <c r="F15" s="265">
        <f>SUM(F13:F14)</f>
        <v>2394.9547363841934</v>
      </c>
      <c r="G15" s="263">
        <f>SUM(G13:G14)</f>
        <v>4450.2699999999995</v>
      </c>
      <c r="H15" s="264">
        <f>SUM(H13:H14)</f>
        <v>4893.4984274841936</v>
      </c>
      <c r="I15" s="266">
        <f>+I13+I14</f>
        <v>10399.75</v>
      </c>
      <c r="J15" s="86"/>
      <c r="K15" s="87" t="s">
        <v>39</v>
      </c>
      <c r="L15" s="81">
        <f>O15-M15</f>
        <v>19.329999999999998</v>
      </c>
      <c r="M15" s="81">
        <v>10.0745</v>
      </c>
      <c r="N15" s="81">
        <v>9.5</v>
      </c>
      <c r="O15" s="80">
        <f>'[12]P&amp;L Chart'!T41</f>
        <v>29.404499999999999</v>
      </c>
      <c r="P15" s="81">
        <v>14.53</v>
      </c>
      <c r="Q15" s="82">
        <v>30.65</v>
      </c>
      <c r="R15" s="94"/>
      <c r="S15" s="94"/>
      <c r="T15" s="94"/>
      <c r="U15" s="95"/>
      <c r="V15" s="95"/>
      <c r="W15" s="95"/>
      <c r="X15" s="95"/>
      <c r="Y15" s="95"/>
      <c r="Z15" s="83"/>
      <c r="AA15" s="84"/>
      <c r="AB15" s="84"/>
      <c r="AC15" s="84"/>
      <c r="AD15" s="84"/>
      <c r="AE15" s="84"/>
      <c r="AF15" s="84"/>
      <c r="AG15" s="84"/>
      <c r="AH15" s="83"/>
      <c r="AI15" s="83"/>
      <c r="AJ15" s="83"/>
      <c r="AK15" s="83"/>
      <c r="AL15" s="83"/>
      <c r="AM15" s="83"/>
      <c r="AN15" s="83"/>
      <c r="AP15" s="83"/>
      <c r="AQ15" s="83"/>
      <c r="AR15" s="83"/>
      <c r="AS15" s="83"/>
      <c r="AT15" s="83"/>
      <c r="AU15" s="83"/>
      <c r="AV15" s="83"/>
    </row>
    <row r="16" spans="2:48" ht="15" hidden="1" x14ac:dyDescent="0.25">
      <c r="B16" s="239">
        <v>2</v>
      </c>
      <c r="C16" s="24" t="s">
        <v>40</v>
      </c>
      <c r="D16" s="24"/>
      <c r="E16" s="117"/>
      <c r="F16" s="130"/>
      <c r="G16" s="113"/>
      <c r="H16" s="267"/>
      <c r="I16" s="266"/>
      <c r="J16" s="86"/>
      <c r="K16" s="87" t="s">
        <v>41</v>
      </c>
      <c r="L16" s="81">
        <f>O16-M16</f>
        <v>2313.7799011750003</v>
      </c>
      <c r="M16" s="81">
        <v>1113.8446425249999</v>
      </c>
      <c r="N16" s="81">
        <v>811.40758579999999</v>
      </c>
      <c r="O16" s="80">
        <f>'[12]P&amp;L Chart'!V41</f>
        <v>3427.6245437000002</v>
      </c>
      <c r="P16" s="81">
        <v>1443.1850858</v>
      </c>
      <c r="Q16" s="82">
        <v>2958.79</v>
      </c>
      <c r="R16" s="83"/>
      <c r="S16" s="83"/>
      <c r="T16" s="83"/>
      <c r="U16" s="83"/>
      <c r="V16" s="83"/>
      <c r="W16" s="83"/>
      <c r="X16" s="83"/>
      <c r="Y16" s="83"/>
      <c r="Z16" s="84"/>
      <c r="AA16" s="84"/>
      <c r="AB16" s="84"/>
      <c r="AC16" s="84"/>
      <c r="AD16" s="84"/>
      <c r="AE16" s="84"/>
      <c r="AF16" s="84"/>
      <c r="AG16" s="84"/>
      <c r="AH16" s="83"/>
      <c r="AI16" s="83"/>
      <c r="AJ16" s="83"/>
      <c r="AK16" s="83"/>
      <c r="AL16" s="83"/>
      <c r="AM16" s="83"/>
      <c r="AN16" s="83"/>
      <c r="AP16" s="83"/>
      <c r="AQ16" s="83"/>
      <c r="AR16" s="83"/>
      <c r="AS16" s="83"/>
      <c r="AT16" s="83"/>
      <c r="AU16" s="83"/>
      <c r="AV16" s="83"/>
    </row>
    <row r="17" spans="1:47" ht="15" hidden="1" x14ac:dyDescent="0.25">
      <c r="B17" s="239"/>
      <c r="C17" s="117" t="s">
        <v>42</v>
      </c>
      <c r="D17" s="131">
        <f t="shared" ref="D17:D24" si="0">G17-E17</f>
        <v>-2.8491748000000001</v>
      </c>
      <c r="E17" s="130">
        <v>-4</v>
      </c>
      <c r="F17" s="130">
        <v>-14.281889999999999</v>
      </c>
      <c r="G17" s="113">
        <f>-'[12]BS Chart'!R49/100000</f>
        <v>-6.8491748000000001</v>
      </c>
      <c r="H17" s="267">
        <v>-14.22289</v>
      </c>
      <c r="I17" s="266">
        <v>-11.41</v>
      </c>
      <c r="J17" s="86"/>
      <c r="K17" s="87" t="s">
        <v>43</v>
      </c>
      <c r="L17" s="81">
        <f>O17-M17</f>
        <v>366.98013000000003</v>
      </c>
      <c r="M17" s="81">
        <v>196.46838982015046</v>
      </c>
      <c r="N17" s="97">
        <v>185.20421168419344</v>
      </c>
      <c r="O17" s="80">
        <f>'[12]P&amp;L Chart'!W41+0.01</f>
        <v>563.44851982015052</v>
      </c>
      <c r="P17" s="81">
        <v>371.18675168419344</v>
      </c>
      <c r="Q17" s="82">
        <v>714.58</v>
      </c>
      <c r="R17" s="83"/>
      <c r="S17" s="83"/>
      <c r="T17" s="83"/>
      <c r="U17" s="83"/>
      <c r="V17" s="83"/>
      <c r="W17" s="83"/>
      <c r="X17" s="83"/>
      <c r="Y17" s="83"/>
      <c r="Z17" s="83"/>
      <c r="AA17" s="84"/>
      <c r="AB17" s="84"/>
      <c r="AC17" s="84"/>
      <c r="AD17" s="84"/>
      <c r="AE17" s="84"/>
      <c r="AF17" s="84"/>
      <c r="AG17" s="84"/>
      <c r="AH17" s="83"/>
      <c r="AI17" s="83"/>
      <c r="AJ17" s="83"/>
      <c r="AK17" s="83"/>
      <c r="AL17" s="83"/>
      <c r="AM17" s="83"/>
      <c r="AN17" s="83"/>
      <c r="AP17" s="83"/>
      <c r="AQ17" s="83"/>
      <c r="AR17" s="83"/>
      <c r="AS17" s="83"/>
      <c r="AT17" s="83"/>
      <c r="AU17" s="83"/>
    </row>
    <row r="18" spans="1:47" ht="15" hidden="1" x14ac:dyDescent="0.25">
      <c r="B18" s="214"/>
      <c r="C18" s="117" t="s">
        <v>44</v>
      </c>
      <c r="D18" s="131">
        <f t="shared" si="0"/>
        <v>176.19917479999998</v>
      </c>
      <c r="E18" s="130">
        <v>78.88</v>
      </c>
      <c r="F18" s="130">
        <v>71.466495999999992</v>
      </c>
      <c r="G18" s="77">
        <f>ROUND(('[12]P&amp;L'!C23)/10^5,2)-G17</f>
        <v>255.07917479999998</v>
      </c>
      <c r="H18" s="253">
        <v>127.70427599999999</v>
      </c>
      <c r="I18" s="254">
        <v>242.57999999999998</v>
      </c>
      <c r="J18" s="86"/>
      <c r="K18" s="87" t="s">
        <v>45</v>
      </c>
      <c r="L18" s="80">
        <f>SUM(L14:L17)</f>
        <v>3127.0231211750001</v>
      </c>
      <c r="M18" s="81">
        <v>1323.2475023451502</v>
      </c>
      <c r="N18" s="81">
        <v>2394.9547363841934</v>
      </c>
      <c r="O18" s="80">
        <f>SUM(O14:O17)-0.01</f>
        <v>4450.2706235201504</v>
      </c>
      <c r="P18" s="81">
        <v>4893.4984274841936</v>
      </c>
      <c r="Q18" s="82">
        <f>SUM(Q14:Q17)</f>
        <v>10402.379999999999</v>
      </c>
      <c r="R18" s="83"/>
      <c r="S18" s="83"/>
      <c r="T18" s="83"/>
      <c r="U18" s="83"/>
      <c r="V18" s="83"/>
      <c r="W18" s="83"/>
      <c r="X18" s="83"/>
      <c r="Y18" s="83"/>
      <c r="Z18" s="83"/>
      <c r="AA18" s="84"/>
      <c r="AB18" s="84"/>
      <c r="AC18" s="84"/>
      <c r="AD18" s="84"/>
      <c r="AE18" s="84"/>
      <c r="AF18" s="84"/>
      <c r="AG18" s="84"/>
      <c r="AH18" s="83"/>
      <c r="AI18" s="83"/>
      <c r="AJ18" s="83"/>
      <c r="AK18" s="83"/>
      <c r="AL18" s="83"/>
      <c r="AM18" s="83"/>
      <c r="AN18" s="83"/>
      <c r="AP18" s="83"/>
      <c r="AQ18" s="83"/>
      <c r="AR18" s="83"/>
      <c r="AS18" s="83"/>
      <c r="AT18" s="83"/>
      <c r="AU18" s="83"/>
    </row>
    <row r="19" spans="1:47" ht="15" hidden="1" x14ac:dyDescent="0.25">
      <c r="B19" s="129"/>
      <c r="C19" s="117" t="s">
        <v>132</v>
      </c>
      <c r="D19" s="131">
        <f t="shared" si="0"/>
        <v>753.37</v>
      </c>
      <c r="E19" s="130">
        <v>353.4</v>
      </c>
      <c r="F19" s="130">
        <v>574.07576205722512</v>
      </c>
      <c r="G19" s="93">
        <f>ROUND(('[12]P&amp;L'!C20+'[12]P&amp;L'!C21+'[12]P&amp;L'!C22+'[12]P&amp;L'!C24)/100000,2)</f>
        <v>1106.77</v>
      </c>
      <c r="H19" s="267">
        <v>2878.3905185649396</v>
      </c>
      <c r="I19" s="266">
        <v>3340.08</v>
      </c>
      <c r="J19" s="86"/>
      <c r="K19" s="87" t="s">
        <v>47</v>
      </c>
      <c r="L19" s="81"/>
      <c r="M19" s="81">
        <v>0</v>
      </c>
      <c r="N19" s="81">
        <v>0</v>
      </c>
      <c r="O19" s="80">
        <v>0</v>
      </c>
      <c r="P19" s="81">
        <v>0</v>
      </c>
      <c r="Q19" s="82">
        <v>2.63</v>
      </c>
      <c r="R19" s="83"/>
      <c r="S19" s="83"/>
      <c r="T19" s="83"/>
      <c r="U19" s="83"/>
      <c r="V19" s="83"/>
      <c r="W19" s="83"/>
      <c r="X19" s="83"/>
      <c r="Y19" s="83"/>
      <c r="Z19" s="83"/>
      <c r="AA19" s="84"/>
      <c r="AB19" s="84"/>
      <c r="AC19" s="84"/>
      <c r="AD19" s="84"/>
      <c r="AE19" s="84"/>
      <c r="AF19" s="84"/>
      <c r="AG19" s="84"/>
      <c r="AH19" s="100"/>
      <c r="AI19" s="100"/>
      <c r="AJ19" s="100"/>
      <c r="AK19" s="100"/>
      <c r="AL19" s="100"/>
      <c r="AM19" s="100"/>
      <c r="AN19" s="100"/>
      <c r="AP19" s="83"/>
      <c r="AQ19" s="83"/>
      <c r="AR19" s="83"/>
      <c r="AS19" s="83"/>
      <c r="AT19" s="83"/>
      <c r="AU19" s="83"/>
    </row>
    <row r="20" spans="1:47" ht="15" hidden="1" x14ac:dyDescent="0.25">
      <c r="B20" s="129"/>
      <c r="C20" s="117" t="s">
        <v>48</v>
      </c>
      <c r="D20" s="131">
        <f t="shared" si="0"/>
        <v>150.92000000000002</v>
      </c>
      <c r="E20" s="130">
        <v>88.23</v>
      </c>
      <c r="F20" s="130">
        <v>1.7432550486224099</v>
      </c>
      <c r="G20" s="93">
        <f>ROUND(('[12]P&amp;L'!C25+'[12]P&amp;L'!C26)/100000,2)</f>
        <v>239.15</v>
      </c>
      <c r="H20" s="267">
        <v>43.542315048622413</v>
      </c>
      <c r="I20" s="266">
        <v>1115.8</v>
      </c>
      <c r="J20" s="101"/>
      <c r="K20" s="87" t="s">
        <v>49</v>
      </c>
      <c r="L20" s="80">
        <f>L18-L19</f>
        <v>3127.0231211750001</v>
      </c>
      <c r="M20" s="81">
        <v>1323.2475023451502</v>
      </c>
      <c r="N20" s="81">
        <v>2394.9547363841934</v>
      </c>
      <c r="O20" s="80">
        <f>O18-O19</f>
        <v>4450.2706235201504</v>
      </c>
      <c r="P20" s="81">
        <v>4893.4984274841936</v>
      </c>
      <c r="Q20" s="82">
        <f>Q18-Q19</f>
        <v>10399.75</v>
      </c>
      <c r="R20" s="83"/>
      <c r="S20" s="83"/>
      <c r="T20" s="83"/>
      <c r="U20" s="83"/>
      <c r="V20" s="83"/>
      <c r="W20" s="83"/>
      <c r="X20" s="83"/>
      <c r="Y20" s="83"/>
      <c r="Z20" s="83"/>
      <c r="AA20" s="84"/>
      <c r="AB20" s="84"/>
      <c r="AC20" s="84"/>
      <c r="AD20" s="84"/>
      <c r="AE20" s="84"/>
      <c r="AF20" s="84"/>
      <c r="AG20" s="84"/>
      <c r="AH20" s="84"/>
      <c r="AI20" s="84"/>
    </row>
    <row r="21" spans="1:47" ht="15" hidden="1" x14ac:dyDescent="0.25">
      <c r="B21" s="129"/>
      <c r="C21" s="117" t="s">
        <v>50</v>
      </c>
      <c r="D21" s="131">
        <f t="shared" si="0"/>
        <v>444.3</v>
      </c>
      <c r="E21" s="130">
        <v>217.57</v>
      </c>
      <c r="F21" s="130">
        <v>153.68067125040275</v>
      </c>
      <c r="G21" s="93">
        <f>ROUND('[12]P&amp;L'!C29/100000,2)</f>
        <v>661.87</v>
      </c>
      <c r="H21" s="267">
        <v>280.21156925040276</v>
      </c>
      <c r="I21" s="266">
        <v>701</v>
      </c>
      <c r="J21" s="86"/>
      <c r="K21" s="102"/>
      <c r="L21" s="103"/>
      <c r="M21" s="103"/>
      <c r="N21" s="103"/>
      <c r="O21" s="80"/>
      <c r="P21" s="81"/>
      <c r="Q21" s="82"/>
      <c r="R21" s="83"/>
      <c r="S21" s="83"/>
      <c r="T21" s="83">
        <f>G15-O20</f>
        <v>-6.2352015083888546E-4</v>
      </c>
      <c r="U21" s="83">
        <f>H15-P20</f>
        <v>0</v>
      </c>
      <c r="V21" s="83" t="e">
        <f>#REF!-#REF!</f>
        <v>#REF!</v>
      </c>
      <c r="W21" s="83">
        <f>I15-Q20</f>
        <v>0</v>
      </c>
      <c r="X21" s="83">
        <f>J15-R21</f>
        <v>0</v>
      </c>
      <c r="Y21" s="83"/>
      <c r="Z21" s="83"/>
      <c r="AA21" s="84"/>
      <c r="AB21" s="84"/>
      <c r="AC21" s="84"/>
      <c r="AD21" s="84"/>
      <c r="AE21" s="84"/>
      <c r="AF21" s="84"/>
      <c r="AG21" s="84"/>
      <c r="AH21" s="84"/>
      <c r="AI21" s="84"/>
    </row>
    <row r="22" spans="1:47" ht="15" hidden="1" x14ac:dyDescent="0.25">
      <c r="B22" s="129"/>
      <c r="C22" s="117" t="s">
        <v>51</v>
      </c>
      <c r="D22" s="131">
        <f t="shared" si="0"/>
        <v>0</v>
      </c>
      <c r="E22" s="130">
        <v>44.62</v>
      </c>
      <c r="F22" s="130">
        <v>925.78052330000014</v>
      </c>
      <c r="G22" s="77">
        <f>ROUND(('[12]P&amp;L'!C31)/10^5,2)</f>
        <v>44.62</v>
      </c>
      <c r="H22" s="253">
        <v>2875.8764219</v>
      </c>
      <c r="I22" s="254">
        <v>2903.91</v>
      </c>
      <c r="J22" s="104"/>
      <c r="K22" s="102"/>
      <c r="L22" s="103"/>
      <c r="M22" s="103"/>
      <c r="N22" s="103"/>
      <c r="O22" s="80"/>
      <c r="P22" s="81"/>
      <c r="Q22" s="82"/>
      <c r="R22" s="83"/>
      <c r="S22" s="83"/>
      <c r="T22" s="83"/>
      <c r="U22" s="83"/>
      <c r="V22" s="83"/>
      <c r="W22" s="83"/>
      <c r="X22" s="83"/>
      <c r="Y22" s="83"/>
      <c r="Z22" s="83"/>
      <c r="AA22" s="84"/>
      <c r="AB22" s="84"/>
      <c r="AC22" s="84"/>
      <c r="AD22" s="84"/>
      <c r="AE22" s="84"/>
      <c r="AF22" s="84"/>
      <c r="AG22" s="84"/>
      <c r="AH22" s="84"/>
      <c r="AI22" s="84"/>
    </row>
    <row r="23" spans="1:47" ht="15" hidden="1" x14ac:dyDescent="0.25">
      <c r="B23" s="129"/>
      <c r="C23" s="117" t="s">
        <v>52</v>
      </c>
      <c r="D23" s="131">
        <f t="shared" si="0"/>
        <v>323.35000000000002</v>
      </c>
      <c r="E23" s="130">
        <v>138.63999999999999</v>
      </c>
      <c r="F23" s="130">
        <v>143.15921763522499</v>
      </c>
      <c r="G23" s="93">
        <f>ROUND(('[12]P&amp;L'!C30)/10^5,2)</f>
        <v>461.99</v>
      </c>
      <c r="H23" s="267">
        <v>276.20188063954743</v>
      </c>
      <c r="I23" s="266">
        <v>683.7</v>
      </c>
      <c r="J23" s="105"/>
      <c r="K23" s="102"/>
      <c r="L23" s="103"/>
      <c r="M23" s="103"/>
      <c r="N23" s="103"/>
      <c r="O23" s="103"/>
      <c r="P23" s="103"/>
      <c r="Q23" s="106"/>
      <c r="R23" s="83"/>
      <c r="S23" s="83"/>
      <c r="T23" s="83"/>
      <c r="U23" s="83"/>
      <c r="V23" s="83"/>
      <c r="W23" s="83"/>
      <c r="X23" s="83"/>
      <c r="Y23" s="83"/>
      <c r="Z23" s="83"/>
      <c r="AA23" s="84"/>
      <c r="AB23" s="84"/>
      <c r="AC23" s="84"/>
      <c r="AD23" s="84"/>
      <c r="AE23" s="84"/>
      <c r="AF23" s="84"/>
      <c r="AG23" s="84"/>
      <c r="AH23" s="84"/>
      <c r="AI23" s="84"/>
    </row>
    <row r="24" spans="1:47" ht="15" hidden="1" x14ac:dyDescent="0.25">
      <c r="B24" s="214"/>
      <c r="C24" s="117" t="s">
        <v>53</v>
      </c>
      <c r="D24" s="131">
        <f t="shared" si="0"/>
        <v>1078.94</v>
      </c>
      <c r="E24" s="130">
        <v>523.41</v>
      </c>
      <c r="F24" s="130">
        <v>518.54220804085298</v>
      </c>
      <c r="G24" s="93">
        <f>ROUND(('[12]P&amp;L'!C27)/10^5,2)</f>
        <v>1602.35</v>
      </c>
      <c r="H24" s="267">
        <v>880.42839609640851</v>
      </c>
      <c r="I24" s="266">
        <v>2154.9299999999998</v>
      </c>
      <c r="J24" s="105"/>
      <c r="K24" s="79"/>
      <c r="L24" s="80"/>
      <c r="M24" s="80"/>
      <c r="N24" s="80"/>
      <c r="O24" s="19"/>
      <c r="P24" s="19"/>
      <c r="Q24" s="18"/>
      <c r="R24" s="94"/>
      <c r="S24" s="94"/>
      <c r="T24" s="94"/>
      <c r="U24" s="83"/>
      <c r="V24" s="83"/>
      <c r="W24" s="83"/>
      <c r="X24" s="83"/>
      <c r="Y24" s="83"/>
      <c r="Z24" s="83"/>
      <c r="AA24" s="84"/>
      <c r="AB24" s="84"/>
      <c r="AC24" s="84"/>
      <c r="AD24" s="84"/>
      <c r="AE24" s="84"/>
      <c r="AF24" s="84"/>
      <c r="AG24" s="84"/>
      <c r="AH24" s="84"/>
      <c r="AI24" s="84"/>
    </row>
    <row r="25" spans="1:47" ht="15" hidden="1" x14ac:dyDescent="0.25">
      <c r="B25" s="214"/>
      <c r="C25" s="24" t="s">
        <v>54</v>
      </c>
      <c r="D25" s="93">
        <f>SUM(D17:D24)</f>
        <v>2924.23</v>
      </c>
      <c r="E25" s="267">
        <f>SUM(E17:E24)</f>
        <v>1440.75</v>
      </c>
      <c r="F25" s="265">
        <f>SUM(F17:F24)</f>
        <v>2374.1662433323286</v>
      </c>
      <c r="G25" s="93">
        <f>SUM(G17:G24)</f>
        <v>4364.9799999999996</v>
      </c>
      <c r="H25" s="267">
        <f>SUM(H17:H24)</f>
        <v>7348.13248749992</v>
      </c>
      <c r="I25" s="266">
        <f>+SUM(I17:I24)</f>
        <v>11130.59</v>
      </c>
      <c r="J25" s="86">
        <v>2</v>
      </c>
      <c r="K25" s="79" t="s">
        <v>55</v>
      </c>
      <c r="L25" s="80"/>
      <c r="M25" s="80"/>
      <c r="N25" s="80"/>
      <c r="O25" s="80"/>
      <c r="P25" s="81"/>
      <c r="Q25" s="18"/>
      <c r="R25" s="83"/>
      <c r="S25" s="83"/>
      <c r="T25" s="83"/>
      <c r="U25" s="95"/>
      <c r="V25" s="95"/>
      <c r="W25" s="107"/>
      <c r="X25" s="95"/>
      <c r="Y25" s="95"/>
      <c r="Z25" s="83"/>
      <c r="AA25" s="84"/>
      <c r="AB25" s="84"/>
      <c r="AC25" s="84"/>
      <c r="AD25" s="84"/>
      <c r="AE25" s="84"/>
      <c r="AF25" s="84"/>
      <c r="AG25" s="84"/>
      <c r="AH25" s="84"/>
      <c r="AI25" s="84"/>
    </row>
    <row r="26" spans="1:47" ht="15" hidden="1" x14ac:dyDescent="0.25">
      <c r="B26" s="239">
        <v>3</v>
      </c>
      <c r="C26" s="24" t="s">
        <v>56</v>
      </c>
      <c r="D26" s="24"/>
      <c r="E26" s="117"/>
      <c r="F26" s="130"/>
      <c r="G26" s="24"/>
      <c r="H26" s="253"/>
      <c r="I26" s="254"/>
      <c r="J26" s="108"/>
      <c r="K26" s="87" t="s">
        <v>57</v>
      </c>
      <c r="L26" s="81"/>
      <c r="M26" s="81"/>
      <c r="N26" s="81"/>
      <c r="O26" s="80"/>
      <c r="P26" s="109"/>
      <c r="Q26" s="110"/>
      <c r="R26" s="94"/>
      <c r="S26" s="94"/>
      <c r="T26" s="94"/>
      <c r="U26" s="94"/>
      <c r="V26" s="94"/>
      <c r="X26" s="84"/>
      <c r="Y26" s="84"/>
      <c r="Z26" s="84"/>
      <c r="AA26" s="84"/>
      <c r="AB26" s="84"/>
      <c r="AC26" s="84"/>
      <c r="AD26" s="84"/>
      <c r="AE26" s="84"/>
      <c r="AF26" s="84"/>
      <c r="AG26" s="84"/>
      <c r="AH26" s="83"/>
      <c r="AI26" s="83"/>
      <c r="AJ26" s="83"/>
      <c r="AK26" s="83"/>
      <c r="AL26" s="83"/>
      <c r="AM26" s="83"/>
      <c r="AN26" s="83"/>
      <c r="AP26" s="83"/>
      <c r="AQ26" s="83"/>
      <c r="AR26" s="83"/>
      <c r="AS26" s="83"/>
      <c r="AT26" s="83"/>
      <c r="AU26" s="83"/>
    </row>
    <row r="27" spans="1:47" ht="15" hidden="1" x14ac:dyDescent="0.25">
      <c r="B27" s="214"/>
      <c r="C27" s="24" t="s">
        <v>58</v>
      </c>
      <c r="D27" s="113">
        <f>D15-D25</f>
        <v>202.78999999999996</v>
      </c>
      <c r="E27" s="131">
        <f>E15-E25</f>
        <v>-117.5</v>
      </c>
      <c r="F27" s="130">
        <f>F15-F25-0.01</f>
        <v>20.77849305186486</v>
      </c>
      <c r="G27" s="113">
        <f>G15-G25</f>
        <v>85.289999999999964</v>
      </c>
      <c r="H27" s="267">
        <f>H15-H25</f>
        <v>-2454.6340600157264</v>
      </c>
      <c r="I27" s="132">
        <f>I15-I25</f>
        <v>-730.84000000000015</v>
      </c>
      <c r="J27" s="86"/>
      <c r="K27" s="87" t="s">
        <v>59</v>
      </c>
      <c r="L27" s="81"/>
      <c r="M27" s="81"/>
      <c r="N27" s="81"/>
      <c r="O27" s="80"/>
      <c r="P27" s="81"/>
      <c r="Q27" s="82"/>
      <c r="R27" s="83"/>
      <c r="S27" s="83"/>
      <c r="T27" s="83"/>
      <c r="U27" s="83"/>
      <c r="V27" s="83"/>
      <c r="W27" s="83"/>
      <c r="X27" s="83"/>
      <c r="Y27" s="83"/>
      <c r="Z27" s="84"/>
      <c r="AA27" s="84"/>
      <c r="AB27" s="84"/>
      <c r="AC27" s="84"/>
      <c r="AD27" s="84"/>
      <c r="AE27" s="84"/>
      <c r="AF27" s="84"/>
      <c r="AG27" s="84"/>
      <c r="AH27" s="83"/>
      <c r="AI27" s="83"/>
      <c r="AJ27" s="83"/>
      <c r="AK27" s="83"/>
      <c r="AL27" s="83"/>
      <c r="AM27" s="83"/>
      <c r="AN27" s="83"/>
      <c r="AP27" s="83"/>
      <c r="AQ27" s="83"/>
      <c r="AR27" s="83"/>
      <c r="AS27" s="83"/>
      <c r="AT27" s="83"/>
      <c r="AU27" s="83"/>
    </row>
    <row r="28" spans="1:47" ht="15" hidden="1" x14ac:dyDescent="0.25">
      <c r="B28" s="214">
        <v>4</v>
      </c>
      <c r="C28" s="117" t="s">
        <v>60</v>
      </c>
      <c r="D28" s="131">
        <f>G28-E28</f>
        <v>302.23</v>
      </c>
      <c r="E28" s="117">
        <v>148.76</v>
      </c>
      <c r="F28" s="130">
        <v>186.56066374532682</v>
      </c>
      <c r="G28" s="93">
        <f>ROUND(('[12]P&amp;L'!C15+'[12]P&amp;L'!C14)/10^5,2)</f>
        <v>450.99</v>
      </c>
      <c r="H28" s="267">
        <v>324.40710970033484</v>
      </c>
      <c r="I28" s="266">
        <v>729.32</v>
      </c>
      <c r="J28" s="86"/>
      <c r="K28" s="87" t="s">
        <v>37</v>
      </c>
      <c r="L28" s="81">
        <f>O28-M28</f>
        <v>105.69085575434433</v>
      </c>
      <c r="M28" s="81">
        <v>-194.12214790186798</v>
      </c>
      <c r="N28" s="81">
        <v>32.649012836900965</v>
      </c>
      <c r="O28" s="80">
        <f>'[12]P&amp;L Chart'!S73</f>
        <v>-88.431292147523649</v>
      </c>
      <c r="P28" s="81">
        <v>-2470.3205788952996</v>
      </c>
      <c r="Q28" s="82">
        <v>-234.67</v>
      </c>
      <c r="R28" s="94"/>
      <c r="S28" s="94"/>
      <c r="T28" s="114"/>
      <c r="U28" s="83"/>
      <c r="V28" s="83"/>
      <c r="W28" s="83"/>
      <c r="X28" s="83"/>
      <c r="Y28" s="83"/>
      <c r="Z28" s="83"/>
      <c r="AA28" s="84"/>
      <c r="AB28" s="84"/>
      <c r="AC28" s="84"/>
      <c r="AD28" s="84"/>
      <c r="AE28" s="84"/>
      <c r="AF28" s="84"/>
      <c r="AG28" s="84"/>
      <c r="AH28" s="83"/>
      <c r="AI28" s="83"/>
      <c r="AJ28" s="83"/>
      <c r="AK28" s="83"/>
      <c r="AL28" s="83"/>
      <c r="AM28" s="83"/>
      <c r="AN28" s="83"/>
      <c r="AP28" s="83"/>
      <c r="AQ28" s="83"/>
      <c r="AR28" s="83"/>
      <c r="AS28" s="83"/>
      <c r="AT28" s="83"/>
      <c r="AU28" s="83"/>
    </row>
    <row r="29" spans="1:47" ht="15" hidden="1" x14ac:dyDescent="0.25">
      <c r="B29" s="239">
        <v>5</v>
      </c>
      <c r="C29" s="24" t="s">
        <v>61</v>
      </c>
      <c r="D29" s="93">
        <f>D27+D28</f>
        <v>505.02</v>
      </c>
      <c r="E29" s="267">
        <f>E27+E28</f>
        <v>31.259999999999991</v>
      </c>
      <c r="F29" s="265">
        <f>F27+F28</f>
        <v>207.33915679719169</v>
      </c>
      <c r="G29" s="93">
        <f>G27+G28</f>
        <v>536.28</v>
      </c>
      <c r="H29" s="267">
        <f>+H27+H28+0.01</f>
        <v>-2130.2169503153914</v>
      </c>
      <c r="I29" s="266">
        <f>+I27+I28</f>
        <v>-1.5200000000000955</v>
      </c>
      <c r="J29" s="86"/>
      <c r="K29" s="87" t="s">
        <v>62</v>
      </c>
      <c r="L29" s="81">
        <f>O29-M29</f>
        <v>-7.9047943613452389</v>
      </c>
      <c r="M29" s="81">
        <v>-3.5814456386547615</v>
      </c>
      <c r="N29" s="81">
        <v>-11.576487838243059</v>
      </c>
      <c r="O29" s="80">
        <f>'[12]P&amp;L Chart'!T73</f>
        <v>-11.48624</v>
      </c>
      <c r="P29" s="81">
        <v>-21.165758752617243</v>
      </c>
      <c r="Q29" s="82">
        <v>-37.67</v>
      </c>
      <c r="R29" s="83"/>
      <c r="S29" s="83"/>
      <c r="T29" s="95"/>
      <c r="U29" s="83"/>
      <c r="V29" s="83"/>
      <c r="W29" s="83"/>
      <c r="X29" s="83"/>
      <c r="Y29" s="83"/>
      <c r="Z29" s="84"/>
      <c r="AA29" s="84"/>
      <c r="AB29" s="84"/>
      <c r="AC29" s="84"/>
      <c r="AD29" s="84"/>
      <c r="AE29" s="84"/>
      <c r="AF29" s="84"/>
      <c r="AG29" s="84"/>
      <c r="AH29" s="83"/>
      <c r="AI29" s="83"/>
      <c r="AJ29" s="83"/>
      <c r="AK29" s="83"/>
      <c r="AL29" s="83"/>
      <c r="AM29" s="83"/>
      <c r="AN29" s="83"/>
      <c r="AP29" s="83"/>
      <c r="AQ29" s="83"/>
      <c r="AR29" s="83"/>
      <c r="AS29" s="83"/>
      <c r="AT29" s="83"/>
      <c r="AU29" s="83"/>
    </row>
    <row r="30" spans="1:47" ht="15" hidden="1" x14ac:dyDescent="0.25">
      <c r="B30" s="214">
        <v>6</v>
      </c>
      <c r="C30" s="117" t="s">
        <v>63</v>
      </c>
      <c r="D30" s="131">
        <f>G30-E30</f>
        <v>260.25</v>
      </c>
      <c r="E30" s="117">
        <v>174.02</v>
      </c>
      <c r="F30" s="130">
        <v>210.65578159680371</v>
      </c>
      <c r="G30" s="93">
        <f>ROUND(('[12]P&amp;L'!C28)/10^5,2)</f>
        <v>434.27</v>
      </c>
      <c r="H30" s="267">
        <v>408.4940409922375</v>
      </c>
      <c r="I30" s="266">
        <v>770.89</v>
      </c>
      <c r="J30" s="86"/>
      <c r="K30" s="87" t="s">
        <v>41</v>
      </c>
      <c r="L30" s="81">
        <f>O30-M30</f>
        <v>53.538414489578905</v>
      </c>
      <c r="M30" s="81">
        <v>48.508163119470886</v>
      </c>
      <c r="N30" s="81">
        <v>7.1983969764382438</v>
      </c>
      <c r="O30" s="80">
        <f>'[12]P&amp;L Chart'!V73</f>
        <v>102.04657760904979</v>
      </c>
      <c r="P30" s="81">
        <v>-6.5087130235617563</v>
      </c>
      <c r="Q30" s="82">
        <v>-73.89</v>
      </c>
      <c r="R30" s="94"/>
      <c r="S30" s="94"/>
      <c r="T30" s="114"/>
      <c r="U30" s="83"/>
      <c r="V30" s="83"/>
      <c r="W30" s="83"/>
      <c r="X30" s="83"/>
      <c r="Y30" s="83"/>
      <c r="Z30" s="83"/>
      <c r="AA30" s="84"/>
      <c r="AB30" s="84"/>
      <c r="AC30" s="84"/>
      <c r="AD30" s="84"/>
      <c r="AE30" s="84"/>
      <c r="AF30" s="84"/>
      <c r="AG30" s="84"/>
      <c r="AH30" s="83"/>
      <c r="AI30" s="83"/>
      <c r="AJ30" s="83"/>
      <c r="AK30" s="83"/>
      <c r="AL30" s="83"/>
      <c r="AM30" s="83"/>
      <c r="AN30" s="83"/>
      <c r="AP30" s="83"/>
      <c r="AQ30" s="83"/>
      <c r="AR30" s="83"/>
      <c r="AS30" s="83"/>
      <c r="AT30" s="83"/>
      <c r="AU30" s="83"/>
    </row>
    <row r="31" spans="1:47" ht="15" hidden="1" x14ac:dyDescent="0.25">
      <c r="B31" s="239">
        <v>7</v>
      </c>
      <c r="C31" s="24" t="s">
        <v>64</v>
      </c>
      <c r="D31" s="113">
        <f t="shared" ref="D31:I31" si="1">D29-D30</f>
        <v>244.76999999999998</v>
      </c>
      <c r="E31" s="131">
        <f t="shared" si="1"/>
        <v>-142.76000000000002</v>
      </c>
      <c r="F31" s="130">
        <f t="shared" si="1"/>
        <v>-3.3166247996120148</v>
      </c>
      <c r="G31" s="113">
        <f t="shared" si="1"/>
        <v>102.00999999999999</v>
      </c>
      <c r="H31" s="267">
        <f t="shared" si="1"/>
        <v>-2538.7109913076288</v>
      </c>
      <c r="I31" s="132">
        <f t="shared" si="1"/>
        <v>-772.41000000000008</v>
      </c>
      <c r="J31" s="86"/>
      <c r="K31" s="87" t="s">
        <v>43</v>
      </c>
      <c r="L31" s="81">
        <f>O31-M31</f>
        <v>337.03324470987013</v>
      </c>
      <c r="M31" s="81">
        <v>140.40232343685798</v>
      </c>
      <c r="N31" s="81">
        <v>168.07885601320638</v>
      </c>
      <c r="O31" s="80">
        <f>'[12]P&amp;L Chart'!W73-0.01</f>
        <v>477.43556814672814</v>
      </c>
      <c r="P31" s="81">
        <v>325.50247270104961</v>
      </c>
      <c r="Q31" s="82">
        <v>625.67999999999995</v>
      </c>
      <c r="R31" s="83"/>
      <c r="S31" s="83"/>
      <c r="T31" s="83"/>
      <c r="U31" s="83"/>
      <c r="V31" s="83"/>
      <c r="W31" s="83"/>
      <c r="X31" s="83"/>
      <c r="Y31" s="83"/>
      <c r="Z31" s="84"/>
      <c r="AA31" s="84"/>
      <c r="AB31" s="84"/>
      <c r="AC31" s="84"/>
      <c r="AD31" s="84"/>
      <c r="AE31" s="84"/>
      <c r="AF31" s="84"/>
      <c r="AG31" s="84"/>
      <c r="AH31" s="100"/>
      <c r="AI31" s="100"/>
      <c r="AJ31" s="100"/>
      <c r="AK31" s="100"/>
      <c r="AL31" s="100"/>
      <c r="AM31" s="100"/>
      <c r="AN31" s="100"/>
      <c r="AP31" s="83"/>
      <c r="AQ31" s="83"/>
      <c r="AR31" s="83"/>
      <c r="AS31" s="83"/>
      <c r="AT31" s="83"/>
      <c r="AU31" s="83"/>
    </row>
    <row r="32" spans="1:47" ht="15" hidden="1" x14ac:dyDescent="0.25">
      <c r="A32" s="83"/>
      <c r="B32" s="214">
        <v>8</v>
      </c>
      <c r="C32" s="117" t="s">
        <v>65</v>
      </c>
      <c r="D32" s="117"/>
      <c r="E32" s="130">
        <v>0</v>
      </c>
      <c r="F32" s="130"/>
      <c r="G32" s="113">
        <v>0</v>
      </c>
      <c r="H32" s="267">
        <v>0</v>
      </c>
      <c r="I32" s="266">
        <v>0</v>
      </c>
      <c r="J32" s="86"/>
      <c r="K32" s="87" t="s">
        <v>45</v>
      </c>
      <c r="L32" s="80">
        <f>SUM(L28:L31)</f>
        <v>488.35772059244812</v>
      </c>
      <c r="M32" s="81">
        <v>-8.7931069841938836</v>
      </c>
      <c r="N32" s="81">
        <v>196.34977798830252</v>
      </c>
      <c r="O32" s="80">
        <f>SUM(O28:O31)</f>
        <v>479.56461360825426</v>
      </c>
      <c r="P32" s="81">
        <v>-2172.5025779704292</v>
      </c>
      <c r="Q32" s="82">
        <v>279.45</v>
      </c>
      <c r="R32" s="94"/>
      <c r="S32" s="94"/>
      <c r="T32" s="94"/>
      <c r="U32" s="83"/>
      <c r="V32" s="83"/>
      <c r="W32" s="83"/>
      <c r="X32" s="83"/>
      <c r="Y32" s="83"/>
      <c r="Z32" s="115"/>
      <c r="AA32" s="84"/>
      <c r="AB32" s="84"/>
      <c r="AC32" s="84"/>
      <c r="AD32" s="84"/>
      <c r="AE32" s="84"/>
      <c r="AF32" s="84"/>
      <c r="AG32" s="84"/>
      <c r="AH32" s="83"/>
      <c r="AI32" s="83"/>
      <c r="AJ32" s="83"/>
      <c r="AK32" s="83"/>
      <c r="AL32" s="83"/>
      <c r="AM32" s="83"/>
      <c r="AN32" s="83"/>
      <c r="AP32" s="83"/>
      <c r="AQ32" s="83"/>
      <c r="AR32" s="83"/>
      <c r="AS32" s="83"/>
      <c r="AT32" s="83"/>
      <c r="AU32" s="83"/>
    </row>
    <row r="33" spans="2:47" ht="15" hidden="1" x14ac:dyDescent="0.25">
      <c r="B33" s="239">
        <v>9</v>
      </c>
      <c r="C33" s="24" t="s">
        <v>66</v>
      </c>
      <c r="D33" s="113">
        <f>D31-D32</f>
        <v>244.76999999999998</v>
      </c>
      <c r="E33" s="131">
        <f>E31-E32</f>
        <v>-142.76000000000002</v>
      </c>
      <c r="F33" s="130">
        <f>F31-F32</f>
        <v>-3.3166247996120148</v>
      </c>
      <c r="G33" s="113">
        <f>G31-G32</f>
        <v>102.00999999999999</v>
      </c>
      <c r="H33" s="267">
        <f>H31+H32</f>
        <v>-2538.7109913076288</v>
      </c>
      <c r="I33" s="132">
        <f>I31</f>
        <v>-772.41000000000008</v>
      </c>
      <c r="J33" s="86"/>
      <c r="K33" s="116"/>
      <c r="L33" s="105"/>
      <c r="M33" s="105"/>
      <c r="N33" s="105"/>
      <c r="O33" s="80"/>
      <c r="P33" s="117"/>
      <c r="Q33" s="31"/>
      <c r="R33" s="83"/>
      <c r="S33" s="83"/>
      <c r="T33" s="83"/>
      <c r="U33" s="83"/>
      <c r="V33" s="83"/>
      <c r="W33" s="83"/>
      <c r="X33" s="83"/>
      <c r="Y33" s="83"/>
      <c r="Z33" s="84"/>
      <c r="AA33" s="84"/>
      <c r="AB33" s="84"/>
      <c r="AC33" s="84"/>
      <c r="AD33" s="84"/>
      <c r="AE33" s="84"/>
      <c r="AF33" s="84"/>
      <c r="AG33" s="84"/>
      <c r="AH33" s="83"/>
      <c r="AI33" s="83"/>
      <c r="AJ33" s="83"/>
      <c r="AK33" s="83"/>
      <c r="AL33" s="83"/>
      <c r="AM33" s="83"/>
      <c r="AN33" s="83"/>
    </row>
    <row r="34" spans="2:47" ht="15" hidden="1" x14ac:dyDescent="0.25">
      <c r="B34" s="214"/>
      <c r="C34" s="24"/>
      <c r="D34" s="24"/>
      <c r="E34" s="117"/>
      <c r="F34" s="130"/>
      <c r="G34" s="24"/>
      <c r="H34" s="267"/>
      <c r="I34" s="266"/>
      <c r="J34" s="118"/>
      <c r="K34" s="87" t="s">
        <v>67</v>
      </c>
      <c r="L34" s="81">
        <f>O34-M34</f>
        <v>260.25</v>
      </c>
      <c r="M34" s="81">
        <v>174.02</v>
      </c>
      <c r="N34" s="81">
        <v>210.65578159680371</v>
      </c>
      <c r="O34" s="80">
        <f>G30</f>
        <v>434.27</v>
      </c>
      <c r="P34" s="81">
        <v>408.4940409922375</v>
      </c>
      <c r="Q34" s="82">
        <v>770.89</v>
      </c>
      <c r="R34" s="119"/>
      <c r="S34" s="119"/>
      <c r="T34" s="119"/>
      <c r="U34" s="83"/>
      <c r="V34" s="119"/>
      <c r="X34" s="84"/>
      <c r="Y34" s="84"/>
      <c r="Z34" s="84"/>
      <c r="AA34" s="84"/>
      <c r="AB34" s="84"/>
      <c r="AC34" s="84"/>
      <c r="AD34" s="84"/>
      <c r="AE34" s="84"/>
      <c r="AF34" s="84"/>
      <c r="AG34" s="84"/>
      <c r="AH34" s="83"/>
      <c r="AI34" s="83"/>
      <c r="AJ34" s="83"/>
      <c r="AK34" s="83"/>
      <c r="AL34" s="83"/>
      <c r="AM34" s="83"/>
      <c r="AN34" s="83"/>
      <c r="AP34" s="83"/>
      <c r="AQ34" s="83"/>
      <c r="AR34" s="83"/>
      <c r="AS34" s="83"/>
      <c r="AT34" s="83"/>
      <c r="AU34" s="83"/>
    </row>
    <row r="35" spans="2:47" ht="15" hidden="1" x14ac:dyDescent="0.25">
      <c r="B35" s="239">
        <v>10</v>
      </c>
      <c r="C35" s="24" t="s">
        <v>68</v>
      </c>
      <c r="D35" s="123">
        <f>D33</f>
        <v>244.76999999999998</v>
      </c>
      <c r="E35" s="279">
        <f>E33</f>
        <v>-142.76000000000002</v>
      </c>
      <c r="F35" s="265">
        <f>F33</f>
        <v>-3.3166247996120148</v>
      </c>
      <c r="G35" s="123">
        <f>G33</f>
        <v>102.00999999999999</v>
      </c>
      <c r="H35" s="279">
        <v>-2531.9389364943354</v>
      </c>
      <c r="I35" s="280">
        <v>-774.7600000000001</v>
      </c>
      <c r="J35" s="118"/>
      <c r="K35" s="87" t="s">
        <v>69</v>
      </c>
      <c r="L35" s="81"/>
      <c r="M35" s="81"/>
      <c r="N35" s="81"/>
      <c r="O35" s="80"/>
      <c r="P35" s="81"/>
      <c r="Q35" s="82"/>
      <c r="R35" s="83"/>
      <c r="S35" s="83"/>
      <c r="T35" s="83"/>
      <c r="U35" s="83"/>
      <c r="V35" s="83"/>
      <c r="W35" s="83"/>
      <c r="X35" s="83"/>
      <c r="Y35" s="83"/>
      <c r="Z35" s="84"/>
      <c r="AA35" s="84"/>
      <c r="AB35" s="84"/>
      <c r="AC35" s="84"/>
      <c r="AD35" s="84"/>
      <c r="AE35" s="84"/>
      <c r="AF35" s="84"/>
      <c r="AG35" s="84"/>
      <c r="AH35" s="84"/>
      <c r="AI35" s="84"/>
    </row>
    <row r="36" spans="2:47" ht="15" hidden="1" x14ac:dyDescent="0.25">
      <c r="B36" s="214">
        <v>11</v>
      </c>
      <c r="C36" s="117" t="s">
        <v>70</v>
      </c>
      <c r="D36" s="131">
        <f>G36-E36</f>
        <v>0</v>
      </c>
      <c r="E36" s="130">
        <v>0</v>
      </c>
      <c r="F36" s="130"/>
      <c r="G36" s="93">
        <f>ROUND('[13]P&amp;L'!B40/100000,2)</f>
        <v>0</v>
      </c>
      <c r="H36" s="267">
        <v>-93.993726968198104</v>
      </c>
      <c r="I36" s="266">
        <v>-93.99</v>
      </c>
      <c r="J36" s="124"/>
      <c r="K36" s="87" t="s">
        <v>71</v>
      </c>
      <c r="L36" s="81">
        <f>O36-M36</f>
        <v>-16.643322592505029</v>
      </c>
      <c r="M36" s="81">
        <v>-40.045214782037618</v>
      </c>
      <c r="N36" s="81">
        <v>-10.999378808889695</v>
      </c>
      <c r="O36" s="80">
        <f>-'[12]P&amp;L Chart'!U73+0.01</f>
        <v>-56.688537374542648</v>
      </c>
      <c r="P36" s="81">
        <v>-42.265627655036567</v>
      </c>
      <c r="Q36" s="82">
        <v>280.96753706250479</v>
      </c>
      <c r="R36" s="94"/>
      <c r="S36" s="94"/>
      <c r="T36" s="125"/>
      <c r="U36" s="83"/>
      <c r="V36" s="83"/>
      <c r="W36" s="83"/>
      <c r="X36" s="83"/>
      <c r="Y36" s="83"/>
      <c r="Z36" s="83"/>
      <c r="AA36" s="84"/>
      <c r="AB36" s="84"/>
      <c r="AC36" s="84"/>
      <c r="AD36" s="84"/>
      <c r="AE36" s="84"/>
      <c r="AF36" s="84"/>
      <c r="AG36" s="84"/>
      <c r="AH36" s="100"/>
      <c r="AI36" s="100"/>
      <c r="AJ36" s="100"/>
      <c r="AK36" s="100"/>
      <c r="AL36" s="100"/>
      <c r="AM36" s="100"/>
      <c r="AN36" s="100"/>
      <c r="AP36" s="83"/>
      <c r="AQ36" s="83"/>
      <c r="AR36" s="83"/>
      <c r="AS36" s="83"/>
      <c r="AT36" s="83"/>
      <c r="AU36" s="83"/>
    </row>
    <row r="37" spans="2:47" ht="15" hidden="1" x14ac:dyDescent="0.25">
      <c r="B37" s="239">
        <v>12</v>
      </c>
      <c r="C37" s="24" t="s">
        <v>72</v>
      </c>
      <c r="D37" s="93">
        <f>D35-D36</f>
        <v>244.76999999999998</v>
      </c>
      <c r="E37" s="267">
        <f>E35-E36</f>
        <v>-142.76000000000002</v>
      </c>
      <c r="F37" s="265">
        <f>F35-F36</f>
        <v>-3.3166247996120148</v>
      </c>
      <c r="G37" s="93">
        <f>G35-G36</f>
        <v>102.00999999999999</v>
      </c>
      <c r="H37" s="267">
        <v>-2437.9452095261372</v>
      </c>
      <c r="I37" s="266">
        <f>I35-I36</f>
        <v>-680.7700000000001</v>
      </c>
      <c r="J37" s="35"/>
      <c r="K37" s="87" t="s">
        <v>73</v>
      </c>
      <c r="L37" s="80">
        <f>L32-L34-L36</f>
        <v>244.75104318495315</v>
      </c>
      <c r="M37" s="81">
        <v>-142.75789220215628</v>
      </c>
      <c r="N37" s="81">
        <f>-3.30662479961149-0.01</f>
        <v>-3.3166247996114899</v>
      </c>
      <c r="O37" s="80">
        <f>O32-O34-O36+0.01</f>
        <v>101.99315098279693</v>
      </c>
      <c r="P37" s="81">
        <v>-2538.7109913076301</v>
      </c>
      <c r="Q37" s="82">
        <v>-772.40753706250484</v>
      </c>
      <c r="R37" s="83"/>
      <c r="S37" s="83"/>
      <c r="T37" s="83"/>
      <c r="U37" s="83"/>
      <c r="V37" s="83"/>
      <c r="W37" s="83"/>
      <c r="X37" s="83"/>
      <c r="Y37" s="83"/>
      <c r="Z37" s="115"/>
      <c r="AA37" s="84"/>
      <c r="AB37" s="84"/>
      <c r="AC37" s="84"/>
      <c r="AD37" s="84"/>
      <c r="AE37" s="84"/>
      <c r="AF37" s="84"/>
      <c r="AG37" s="84"/>
      <c r="AH37" s="84"/>
      <c r="AI37" s="84"/>
    </row>
    <row r="38" spans="2:47" ht="15" hidden="1" x14ac:dyDescent="0.25">
      <c r="B38" s="214"/>
      <c r="C38" s="24"/>
      <c r="D38" s="24"/>
      <c r="E38" s="117"/>
      <c r="F38" s="130"/>
      <c r="G38" s="24"/>
      <c r="H38" s="19"/>
      <c r="I38" s="18"/>
      <c r="J38" s="127"/>
      <c r="K38" s="87"/>
      <c r="L38" s="80"/>
      <c r="M38" s="81"/>
      <c r="N38" s="81"/>
      <c r="O38" s="80"/>
      <c r="P38" s="81"/>
      <c r="Q38" s="82"/>
      <c r="R38" s="83"/>
      <c r="S38" s="83"/>
      <c r="T38" s="83">
        <f>G33-O37</f>
        <v>1.6849017203057315E-2</v>
      </c>
      <c r="U38" s="83">
        <f>H33-P37</f>
        <v>0</v>
      </c>
      <c r="V38" s="83" t="e">
        <f>#REF!-#REF!</f>
        <v>#REF!</v>
      </c>
      <c r="W38" s="83">
        <f>I33-Q37</f>
        <v>-2.4629374952382932E-3</v>
      </c>
      <c r="X38" s="83">
        <f>J37-R38</f>
        <v>0</v>
      </c>
      <c r="Y38" s="84"/>
      <c r="Z38" s="83"/>
      <c r="AA38" s="84"/>
      <c r="AB38" s="84"/>
      <c r="AC38" s="84"/>
      <c r="AD38" s="84"/>
      <c r="AE38" s="84"/>
      <c r="AF38" s="84"/>
      <c r="AG38" s="84"/>
      <c r="AH38" s="84"/>
      <c r="AI38" s="84"/>
    </row>
    <row r="39" spans="2:47" ht="15" hidden="1" x14ac:dyDescent="0.25">
      <c r="B39" s="239">
        <v>13</v>
      </c>
      <c r="C39" s="24" t="s">
        <v>74</v>
      </c>
      <c r="D39" s="93">
        <v>0</v>
      </c>
      <c r="E39" s="267">
        <v>0</v>
      </c>
      <c r="F39" s="265">
        <v>0</v>
      </c>
      <c r="G39" s="93">
        <v>0</v>
      </c>
      <c r="H39" s="267">
        <v>-6.7720548132935914</v>
      </c>
      <c r="I39" s="266">
        <v>2.35</v>
      </c>
      <c r="J39" s="19"/>
      <c r="K39" s="87"/>
      <c r="L39" s="81"/>
      <c r="M39" s="81"/>
      <c r="N39" s="81"/>
      <c r="O39" s="80"/>
      <c r="P39" s="81"/>
      <c r="Q39" s="82"/>
      <c r="R39" s="83"/>
      <c r="S39" s="83"/>
      <c r="T39" s="83"/>
      <c r="U39" s="83"/>
      <c r="V39" s="83"/>
      <c r="W39" s="83"/>
      <c r="X39" s="83"/>
      <c r="Y39" s="83"/>
      <c r="Z39" s="84"/>
      <c r="AA39" s="84"/>
      <c r="AB39" s="84"/>
      <c r="AC39" s="84"/>
      <c r="AD39" s="84"/>
      <c r="AE39" s="84"/>
      <c r="AF39" s="84"/>
      <c r="AG39" s="84"/>
      <c r="AH39" s="84"/>
      <c r="AI39" s="84"/>
    </row>
    <row r="40" spans="2:47" ht="15" hidden="1" x14ac:dyDescent="0.25">
      <c r="B40" s="214">
        <v>14</v>
      </c>
      <c r="C40" s="117" t="s">
        <v>70</v>
      </c>
      <c r="D40" s="113">
        <v>0</v>
      </c>
      <c r="E40" s="131">
        <v>0</v>
      </c>
      <c r="F40" s="130">
        <v>0</v>
      </c>
      <c r="G40" s="113">
        <v>0</v>
      </c>
      <c r="H40" s="267">
        <v>20.665596968198106</v>
      </c>
      <c r="I40" s="266">
        <v>20.67</v>
      </c>
      <c r="J40" s="19"/>
      <c r="K40" s="87"/>
      <c r="L40" s="81"/>
      <c r="M40" s="81"/>
      <c r="N40" s="81"/>
      <c r="O40" s="80"/>
      <c r="P40" s="81"/>
      <c r="Q40" s="82"/>
      <c r="R40" s="94"/>
      <c r="S40" s="94"/>
      <c r="T40" s="94"/>
      <c r="U40" s="83"/>
      <c r="V40" s="83"/>
      <c r="W40" s="83"/>
      <c r="X40" s="83"/>
      <c r="Y40" s="83"/>
      <c r="Z40" s="83"/>
      <c r="AA40" s="84"/>
      <c r="AB40" s="84"/>
      <c r="AC40" s="84"/>
      <c r="AD40" s="84"/>
      <c r="AE40" s="84"/>
      <c r="AF40" s="84"/>
      <c r="AG40" s="84"/>
      <c r="AH40" s="84"/>
      <c r="AI40" s="84"/>
    </row>
    <row r="41" spans="2:47" ht="15" hidden="1" x14ac:dyDescent="0.25">
      <c r="B41" s="239">
        <v>15</v>
      </c>
      <c r="C41" s="24" t="s">
        <v>75</v>
      </c>
      <c r="D41" s="113">
        <v>0</v>
      </c>
      <c r="E41" s="131">
        <v>0</v>
      </c>
      <c r="F41" s="130">
        <v>0</v>
      </c>
      <c r="G41" s="113">
        <v>0</v>
      </c>
      <c r="H41" s="267">
        <v>-27.437651781491695</v>
      </c>
      <c r="I41" s="266">
        <f>I39-I40</f>
        <v>-18.32</v>
      </c>
      <c r="J41" s="35"/>
      <c r="K41" s="87"/>
      <c r="L41" s="81"/>
      <c r="M41" s="81"/>
      <c r="N41" s="81"/>
      <c r="O41" s="80"/>
      <c r="P41" s="81"/>
      <c r="Q41" s="82"/>
      <c r="R41" s="83"/>
      <c r="S41" s="83"/>
      <c r="T41" s="83"/>
      <c r="U41" s="83"/>
      <c r="V41" s="83"/>
      <c r="W41" s="83"/>
      <c r="X41" s="83"/>
      <c r="Y41" s="83"/>
      <c r="Z41" s="84"/>
      <c r="AA41" s="84"/>
      <c r="AB41" s="84"/>
      <c r="AC41" s="84"/>
      <c r="AD41" s="84"/>
      <c r="AE41" s="84"/>
      <c r="AF41" s="84"/>
      <c r="AG41" s="84"/>
      <c r="AH41" s="84"/>
      <c r="AI41" s="84"/>
    </row>
    <row r="42" spans="2:47" ht="15" hidden="1" x14ac:dyDescent="0.25">
      <c r="B42" s="214"/>
      <c r="C42" s="24"/>
      <c r="D42" s="24"/>
      <c r="E42" s="117"/>
      <c r="F42" s="130"/>
      <c r="G42" s="24"/>
      <c r="H42" s="267"/>
      <c r="I42" s="266"/>
      <c r="J42" s="17">
        <v>3</v>
      </c>
      <c r="K42" s="79" t="s">
        <v>76</v>
      </c>
      <c r="L42" s="80"/>
      <c r="M42" s="80"/>
      <c r="N42" s="80"/>
      <c r="O42" s="80"/>
      <c r="P42" s="81"/>
      <c r="Q42" s="82"/>
      <c r="R42" s="94"/>
      <c r="S42" s="94"/>
      <c r="T42" s="94"/>
      <c r="U42" s="94"/>
      <c r="V42" s="94"/>
      <c r="W42" s="128"/>
      <c r="X42" s="84"/>
      <c r="Y42" s="84"/>
      <c r="Z42" s="84"/>
      <c r="AA42" s="84"/>
      <c r="AB42" s="84"/>
      <c r="AC42" s="84"/>
      <c r="AD42" s="84"/>
      <c r="AE42" s="84"/>
      <c r="AF42" s="84"/>
      <c r="AG42" s="84"/>
      <c r="AH42" s="84"/>
      <c r="AI42" s="84"/>
    </row>
    <row r="43" spans="2:47" ht="15" hidden="1" x14ac:dyDescent="0.25">
      <c r="B43" s="239">
        <v>16</v>
      </c>
      <c r="C43" s="24" t="s">
        <v>77</v>
      </c>
      <c r="D43" s="93">
        <f>D37</f>
        <v>244.76999999999998</v>
      </c>
      <c r="E43" s="267">
        <f>E37</f>
        <v>-142.76000000000002</v>
      </c>
      <c r="F43" s="265">
        <f>F37</f>
        <v>-3.3166247996120148</v>
      </c>
      <c r="G43" s="93">
        <f>G37</f>
        <v>102.00999999999999</v>
      </c>
      <c r="H43" s="267">
        <v>-2465.3928613076291</v>
      </c>
      <c r="I43" s="266">
        <f>I37+I41</f>
        <v>-699.09000000000015</v>
      </c>
      <c r="J43" s="17"/>
      <c r="K43" s="129" t="s">
        <v>78</v>
      </c>
      <c r="L43" s="117"/>
      <c r="M43" s="117"/>
      <c r="N43" s="117"/>
      <c r="O43" s="24"/>
      <c r="P43" s="117"/>
      <c r="Q43" s="31"/>
      <c r="R43" s="83"/>
      <c r="S43" s="83"/>
      <c r="T43" s="83"/>
      <c r="U43" s="83"/>
      <c r="V43" s="83"/>
      <c r="W43" s="83"/>
      <c r="X43" s="83"/>
      <c r="Y43" s="83"/>
      <c r="Z43" s="84"/>
      <c r="AA43" s="84"/>
      <c r="AB43" s="84"/>
      <c r="AC43" s="84"/>
      <c r="AD43" s="84"/>
      <c r="AE43" s="84"/>
      <c r="AF43" s="84"/>
      <c r="AG43" s="84"/>
      <c r="AH43" s="84"/>
      <c r="AI43" s="84"/>
    </row>
    <row r="44" spans="2:47" ht="15" hidden="1" x14ac:dyDescent="0.25">
      <c r="B44" s="214">
        <v>17</v>
      </c>
      <c r="C44" s="117" t="s">
        <v>79</v>
      </c>
      <c r="D44" s="117"/>
      <c r="E44" s="130">
        <v>0</v>
      </c>
      <c r="F44" s="130"/>
      <c r="G44" s="113">
        <v>0</v>
      </c>
      <c r="H44" s="267">
        <v>0</v>
      </c>
      <c r="I44" s="266">
        <v>0</v>
      </c>
      <c r="J44" s="17"/>
      <c r="K44" s="87" t="s">
        <v>37</v>
      </c>
      <c r="L44" s="81">
        <f>O44</f>
        <v>570.46885858644453</v>
      </c>
      <c r="M44" s="130">
        <v>565.72502683825985</v>
      </c>
      <c r="N44" s="130">
        <v>128.12388018463969</v>
      </c>
      <c r="O44" s="80">
        <f>'[12]BS Chart'!T60</f>
        <v>570.46885858644453</v>
      </c>
      <c r="P44" s="131">
        <v>128.12388018463969</v>
      </c>
      <c r="Q44" s="132">
        <v>724.4472407727352</v>
      </c>
      <c r="R44" s="94"/>
      <c r="S44" s="94"/>
      <c r="T44" s="94"/>
      <c r="U44" s="83"/>
      <c r="V44" s="94"/>
      <c r="W44" s="133"/>
      <c r="X44" s="84"/>
      <c r="Y44" s="84"/>
      <c r="Z44" s="84"/>
      <c r="AA44" s="84"/>
      <c r="AB44" s="84"/>
      <c r="AC44" s="84"/>
      <c r="AD44" s="84"/>
      <c r="AE44" s="84"/>
      <c r="AF44" s="84"/>
      <c r="AG44" s="84"/>
      <c r="AH44" s="84"/>
      <c r="AI44" s="84"/>
    </row>
    <row r="45" spans="2:47" ht="19.5" hidden="1" customHeight="1" x14ac:dyDescent="0.25">
      <c r="B45" s="239">
        <v>18</v>
      </c>
      <c r="C45" s="24" t="s">
        <v>80</v>
      </c>
      <c r="D45" s="93">
        <f>D43-D44</f>
        <v>244.76999999999998</v>
      </c>
      <c r="E45" s="267">
        <f>E43-E44</f>
        <v>-142.76000000000002</v>
      </c>
      <c r="F45" s="265">
        <f>F43-F44</f>
        <v>-3.3166247996120148</v>
      </c>
      <c r="G45" s="93">
        <f>G43-G44</f>
        <v>102.00999999999999</v>
      </c>
      <c r="H45" s="267">
        <v>-2465.3928613076291</v>
      </c>
      <c r="I45" s="266">
        <v>-699.09000000000015</v>
      </c>
      <c r="J45" s="17"/>
      <c r="K45" s="87" t="s">
        <v>62</v>
      </c>
      <c r="L45" s="81">
        <f>O45</f>
        <v>243.72639316113913</v>
      </c>
      <c r="M45" s="130">
        <v>243.06901316113911</v>
      </c>
      <c r="N45" s="130">
        <v>596.23981945787455</v>
      </c>
      <c r="O45" s="80">
        <f>'[12]BS Chart'!U60</f>
        <v>243.72639316113913</v>
      </c>
      <c r="P45" s="131">
        <v>596.23981945787455</v>
      </c>
      <c r="Q45" s="132">
        <v>294.66064</v>
      </c>
      <c r="R45" s="83"/>
      <c r="S45" s="83"/>
      <c r="T45" s="83"/>
      <c r="U45" s="83"/>
      <c r="V45" s="83"/>
      <c r="W45" s="128"/>
      <c r="X45" s="84"/>
      <c r="Y45" s="84"/>
      <c r="Z45" s="84"/>
      <c r="AA45" s="84"/>
      <c r="AB45" s="84"/>
      <c r="AC45" s="84"/>
      <c r="AD45" s="84"/>
      <c r="AE45" s="84"/>
      <c r="AF45" s="84"/>
      <c r="AG45" s="84"/>
      <c r="AH45" s="84"/>
      <c r="AI45" s="84"/>
    </row>
    <row r="46" spans="2:47" ht="15" hidden="1" x14ac:dyDescent="0.25">
      <c r="B46" s="214">
        <v>19</v>
      </c>
      <c r="C46" s="117" t="s">
        <v>81</v>
      </c>
      <c r="D46" s="93">
        <v>1129.06</v>
      </c>
      <c r="E46" s="267">
        <v>1129.06</v>
      </c>
      <c r="F46" s="265">
        <v>1129.06</v>
      </c>
      <c r="G46" s="93">
        <v>1129.06</v>
      </c>
      <c r="H46" s="267">
        <v>1129.06</v>
      </c>
      <c r="I46" s="266">
        <v>1129.06</v>
      </c>
      <c r="J46" s="134"/>
      <c r="K46" s="87" t="s">
        <v>41</v>
      </c>
      <c r="L46" s="81">
        <f>O46</f>
        <v>1776.1902159163562</v>
      </c>
      <c r="M46" s="130">
        <v>1495.9307527972182</v>
      </c>
      <c r="N46" s="130">
        <v>136.65430021201863</v>
      </c>
      <c r="O46" s="80">
        <f>'[12]BS Chart'!W60</f>
        <v>1776.1902159163562</v>
      </c>
      <c r="P46" s="131">
        <v>136.65430021201863</v>
      </c>
      <c r="Q46" s="132">
        <v>1913.279343178848</v>
      </c>
      <c r="R46" s="94"/>
      <c r="S46" s="94"/>
      <c r="T46" s="94"/>
      <c r="U46" s="94"/>
      <c r="V46" s="94"/>
      <c r="W46" s="128"/>
      <c r="X46" s="84"/>
      <c r="Y46" s="84"/>
      <c r="Z46" s="84"/>
      <c r="AA46" s="84"/>
      <c r="AB46" s="84"/>
      <c r="AC46" s="84"/>
      <c r="AD46" s="84"/>
      <c r="AE46" s="84"/>
      <c r="AF46" s="84"/>
      <c r="AG46" s="84"/>
      <c r="AH46" s="84"/>
      <c r="AI46" s="84"/>
    </row>
    <row r="47" spans="2:47" ht="15" hidden="1" x14ac:dyDescent="0.25">
      <c r="B47" s="214">
        <v>20</v>
      </c>
      <c r="C47" s="117" t="s">
        <v>82</v>
      </c>
      <c r="D47" s="117"/>
      <c r="E47" s="117"/>
      <c r="F47" s="130"/>
      <c r="G47" s="286">
        <v>0</v>
      </c>
      <c r="H47" s="81">
        <v>0</v>
      </c>
      <c r="I47" s="287">
        <v>10039.07</v>
      </c>
      <c r="J47" s="17"/>
      <c r="K47" s="129" t="s">
        <v>83</v>
      </c>
      <c r="L47" s="81">
        <f>O47</f>
        <v>1854.6717484087235</v>
      </c>
      <c r="M47" s="130">
        <v>1854.6717484087235</v>
      </c>
      <c r="N47" s="130">
        <v>1309.4573486121792</v>
      </c>
      <c r="O47" s="80">
        <f>'[12]BS Chart'!X60</f>
        <v>1854.6717484087235</v>
      </c>
      <c r="P47" s="131">
        <v>1309.4573486121792</v>
      </c>
      <c r="Q47" s="132">
        <v>1381.4399238165477</v>
      </c>
      <c r="R47" s="128"/>
      <c r="S47" s="128"/>
      <c r="T47" s="128"/>
      <c r="U47" s="128"/>
      <c r="V47" s="128"/>
      <c r="W47" s="128"/>
      <c r="X47" s="84"/>
      <c r="Y47" s="84"/>
      <c r="Z47" s="84"/>
      <c r="AA47" s="84"/>
      <c r="AB47" s="84"/>
      <c r="AC47" s="84"/>
      <c r="AD47" s="84"/>
      <c r="AE47" s="84"/>
      <c r="AF47" s="84"/>
      <c r="AG47" s="84"/>
      <c r="AH47" s="84"/>
      <c r="AI47" s="84"/>
    </row>
    <row r="48" spans="2:47" ht="15" hidden="1" x14ac:dyDescent="0.25">
      <c r="B48" s="214"/>
      <c r="C48" s="117"/>
      <c r="D48" s="117"/>
      <c r="E48" s="117"/>
      <c r="F48" s="130"/>
      <c r="G48" s="24"/>
      <c r="H48" s="81"/>
      <c r="I48" s="82"/>
      <c r="J48" s="17"/>
      <c r="K48" s="129" t="s">
        <v>84</v>
      </c>
      <c r="L48" s="81">
        <f>O48</f>
        <v>6541.4608228795432</v>
      </c>
      <c r="M48" s="130">
        <v>6882.3422055994824</v>
      </c>
      <c r="N48" s="130">
        <v>7239.1961348158029</v>
      </c>
      <c r="O48" s="80">
        <f>'[12]BS Chart'!V60</f>
        <v>6541.4608228795432</v>
      </c>
      <c r="P48" s="131">
        <v>7239.1961348158029</v>
      </c>
      <c r="Q48" s="132">
        <v>6854.4161278440943</v>
      </c>
      <c r="R48" s="83"/>
      <c r="S48" s="83"/>
      <c r="T48" s="83"/>
      <c r="U48" s="83"/>
      <c r="V48" s="83"/>
      <c r="W48" s="83"/>
      <c r="X48" s="83"/>
      <c r="Y48" s="83"/>
      <c r="Z48" s="83"/>
      <c r="AA48" s="83"/>
      <c r="AB48" s="83"/>
      <c r="AC48" s="83"/>
      <c r="AD48" s="83"/>
      <c r="AE48" s="83"/>
      <c r="AF48" s="83"/>
      <c r="AG48" s="83"/>
      <c r="AH48" s="83"/>
    </row>
    <row r="49" spans="2:34" ht="15" hidden="1" x14ac:dyDescent="0.25">
      <c r="B49" s="214">
        <v>21</v>
      </c>
      <c r="C49" s="117" t="s">
        <v>85</v>
      </c>
      <c r="D49" s="80">
        <f>D45/(22581200/10^5)</f>
        <v>1.0839547942536267</v>
      </c>
      <c r="E49" s="81">
        <f>E45/(22581200/10^5)</f>
        <v>-0.63220732290578008</v>
      </c>
      <c r="F49" s="130">
        <f>F45/(22581200/10^5)</f>
        <v>-1.4687548932793715E-2</v>
      </c>
      <c r="G49" s="80">
        <f>G45/(22581200/10^5)</f>
        <v>0.45174747134784682</v>
      </c>
      <c r="H49" s="81">
        <v>-10.796349217606405</v>
      </c>
      <c r="I49" s="82">
        <v>-3.0147644943581389</v>
      </c>
      <c r="J49" s="17"/>
      <c r="K49" s="129"/>
      <c r="L49" s="117"/>
      <c r="M49" s="130"/>
      <c r="N49" s="117"/>
      <c r="O49" s="80"/>
      <c r="P49" s="131"/>
      <c r="Q49" s="132"/>
      <c r="R49" s="83"/>
      <c r="S49" s="83"/>
      <c r="T49" s="83"/>
      <c r="U49" s="83"/>
      <c r="V49" s="83"/>
      <c r="W49" s="83"/>
      <c r="X49" s="83"/>
      <c r="Y49" s="83"/>
      <c r="Z49" s="83"/>
      <c r="AA49" s="83"/>
      <c r="AB49" s="83"/>
      <c r="AC49" s="83"/>
      <c r="AD49" s="83"/>
      <c r="AE49" s="83"/>
      <c r="AF49" s="83"/>
      <c r="AG49" s="83"/>
      <c r="AH49" s="83"/>
    </row>
    <row r="50" spans="2:34" ht="15" hidden="1" x14ac:dyDescent="0.25">
      <c r="B50" s="214"/>
      <c r="C50" s="117"/>
      <c r="D50" s="117"/>
      <c r="E50" s="117"/>
      <c r="F50" s="130"/>
      <c r="G50" s="24"/>
      <c r="H50" s="286"/>
      <c r="I50" s="254"/>
      <c r="J50" s="17"/>
      <c r="K50" s="129"/>
      <c r="L50" s="117"/>
      <c r="M50" s="130"/>
      <c r="N50" s="117"/>
      <c r="O50" s="113"/>
      <c r="P50" s="113"/>
      <c r="Q50" s="132"/>
      <c r="T50" s="141"/>
      <c r="U50" s="141"/>
      <c r="W50" s="83"/>
    </row>
    <row r="51" spans="2:34" ht="15" hidden="1" x14ac:dyDescent="0.25">
      <c r="B51" s="214">
        <v>22</v>
      </c>
      <c r="C51" s="117" t="s">
        <v>86</v>
      </c>
      <c r="D51" s="146">
        <v>0</v>
      </c>
      <c r="E51" s="323">
        <v>0</v>
      </c>
      <c r="F51" s="324">
        <v>0</v>
      </c>
      <c r="G51" s="146">
        <v>0</v>
      </c>
      <c r="H51" s="323">
        <v>-0.12150661515549084</v>
      </c>
      <c r="I51" s="325">
        <v>-8.1129435105308845E-2</v>
      </c>
      <c r="J51" s="147"/>
      <c r="K51" s="148"/>
      <c r="L51" s="147"/>
      <c r="M51" s="147"/>
      <c r="N51" s="147"/>
      <c r="O51" s="149"/>
      <c r="P51" s="149"/>
      <c r="Q51" s="150"/>
      <c r="T51" s="125"/>
      <c r="U51" s="125"/>
      <c r="V51" s="128"/>
    </row>
    <row r="52" spans="2:34" ht="15" hidden="1" x14ac:dyDescent="0.25">
      <c r="B52" s="28"/>
      <c r="C52" s="19"/>
      <c r="D52" s="19"/>
      <c r="E52" s="19"/>
      <c r="F52" s="297"/>
      <c r="G52" s="19"/>
      <c r="H52" s="19"/>
      <c r="I52" s="18"/>
      <c r="J52" s="17"/>
      <c r="K52" s="117"/>
      <c r="L52" s="117"/>
      <c r="M52" s="117"/>
      <c r="N52" s="117"/>
      <c r="O52" s="117"/>
      <c r="P52" s="117"/>
      <c r="Q52" s="131"/>
      <c r="T52" s="83"/>
    </row>
    <row r="53" spans="2:34" ht="15" hidden="1" x14ac:dyDescent="0.25">
      <c r="B53" s="301"/>
      <c r="C53" s="19"/>
      <c r="D53" s="19"/>
      <c r="E53" s="19"/>
      <c r="F53" s="297"/>
      <c r="G53" s="19"/>
      <c r="H53" s="17"/>
      <c r="I53" s="18"/>
      <c r="J53" s="17"/>
      <c r="K53" s="117"/>
      <c r="L53" s="117"/>
      <c r="M53" s="117"/>
      <c r="N53" s="117"/>
      <c r="O53" s="131"/>
      <c r="P53" s="117"/>
      <c r="Q53" s="113"/>
      <c r="T53" s="83"/>
      <c r="U53" s="152"/>
    </row>
    <row r="54" spans="2:34" ht="15" hidden="1" x14ac:dyDescent="0.25">
      <c r="B54" s="195"/>
      <c r="C54" s="147"/>
      <c r="D54" s="147"/>
      <c r="E54" s="147"/>
      <c r="F54" s="147"/>
      <c r="G54" s="147"/>
      <c r="H54" s="33"/>
      <c r="I54" s="220"/>
      <c r="J54" s="17"/>
      <c r="K54" s="131"/>
      <c r="L54" s="131"/>
      <c r="M54" s="131"/>
      <c r="N54" s="131"/>
      <c r="O54" s="131"/>
      <c r="P54" s="131"/>
      <c r="Q54" s="24"/>
    </row>
    <row r="55" spans="2:34" ht="15" hidden="1" x14ac:dyDescent="0.25">
      <c r="B55" s="302"/>
      <c r="C55" s="299" t="s">
        <v>87</v>
      </c>
      <c r="D55" s="299"/>
      <c r="E55" s="299"/>
      <c r="F55" s="299"/>
      <c r="G55" s="299"/>
      <c r="H55" s="159"/>
      <c r="I55" s="160"/>
      <c r="J55" s="17"/>
      <c r="K55" s="117"/>
      <c r="L55" s="117"/>
      <c r="M55" s="117"/>
      <c r="N55" s="117"/>
      <c r="O55" s="117"/>
      <c r="P55" s="117"/>
      <c r="Q55" s="24"/>
    </row>
    <row r="56" spans="2:34" ht="15" hidden="1" x14ac:dyDescent="0.25">
      <c r="B56" s="303" t="s">
        <v>88</v>
      </c>
      <c r="C56" s="24" t="s">
        <v>89</v>
      </c>
      <c r="D56" s="24"/>
      <c r="E56" s="24"/>
      <c r="F56" s="24"/>
      <c r="G56" s="24"/>
      <c r="H56" s="161"/>
      <c r="I56" s="162"/>
      <c r="J56" s="17"/>
      <c r="K56" s="362" t="s">
        <v>90</v>
      </c>
      <c r="L56" s="362"/>
      <c r="M56" s="362"/>
      <c r="N56" s="362"/>
      <c r="O56" s="362"/>
      <c r="P56" s="362"/>
      <c r="Q56" s="362"/>
    </row>
    <row r="57" spans="2:34" ht="15" hidden="1" x14ac:dyDescent="0.25">
      <c r="B57" s="304">
        <v>1</v>
      </c>
      <c r="C57" s="117" t="s">
        <v>91</v>
      </c>
      <c r="D57" s="117"/>
      <c r="E57" s="117"/>
      <c r="F57" s="117"/>
      <c r="G57" s="117"/>
      <c r="H57" s="77"/>
      <c r="I57" s="254"/>
      <c r="J57" s="17"/>
      <c r="K57" s="117"/>
      <c r="L57" s="117"/>
      <c r="M57" s="117"/>
      <c r="N57" s="117"/>
      <c r="O57" s="117"/>
      <c r="P57" s="117"/>
      <c r="Q57" s="24"/>
    </row>
    <row r="58" spans="2:34" ht="15" hidden="1" x14ac:dyDescent="0.25">
      <c r="B58" s="304"/>
      <c r="C58" s="198" t="s">
        <v>92</v>
      </c>
      <c r="D58" s="198"/>
      <c r="E58" s="198"/>
      <c r="F58" s="198"/>
      <c r="G58" s="170">
        <v>6691910</v>
      </c>
      <c r="H58" s="305">
        <v>6691910</v>
      </c>
      <c r="I58" s="306">
        <v>6691910</v>
      </c>
      <c r="J58" s="17"/>
      <c r="K58" s="117"/>
      <c r="L58" s="117"/>
      <c r="M58" s="117"/>
      <c r="N58" s="117"/>
      <c r="O58" s="117"/>
      <c r="P58" s="117"/>
      <c r="Q58" s="24"/>
      <c r="R58" s="128"/>
      <c r="S58" s="128"/>
      <c r="T58" s="128"/>
      <c r="U58" s="128"/>
      <c r="V58" s="128"/>
      <c r="W58" s="128"/>
      <c r="X58" s="128"/>
      <c r="Y58" s="128"/>
      <c r="Z58" s="128"/>
      <c r="AA58" s="128"/>
      <c r="AB58" s="128"/>
      <c r="AC58" s="128"/>
      <c r="AD58" s="128"/>
      <c r="AE58" s="128"/>
      <c r="AF58" s="128"/>
      <c r="AG58" s="128"/>
      <c r="AH58" s="128"/>
    </row>
    <row r="59" spans="2:34" ht="15" hidden="1" x14ac:dyDescent="0.25">
      <c r="B59" s="304"/>
      <c r="C59" s="198" t="s">
        <v>93</v>
      </c>
      <c r="D59" s="198"/>
      <c r="E59" s="198"/>
      <c r="F59" s="198"/>
      <c r="G59" s="174">
        <v>0.29630000000000001</v>
      </c>
      <c r="H59" s="176">
        <v>0.29630000000000001</v>
      </c>
      <c r="I59" s="307">
        <v>0.29630000000000001</v>
      </c>
      <c r="J59" s="17"/>
      <c r="K59" s="117"/>
      <c r="L59" s="117"/>
      <c r="M59" s="117"/>
      <c r="N59" s="117"/>
      <c r="O59" s="117"/>
      <c r="P59" s="117"/>
      <c r="Q59" s="24"/>
    </row>
    <row r="60" spans="2:34" ht="15" hidden="1" x14ac:dyDescent="0.25">
      <c r="B60" s="304">
        <v>2</v>
      </c>
      <c r="C60" s="198" t="s">
        <v>94</v>
      </c>
      <c r="D60" s="198"/>
      <c r="E60" s="198"/>
      <c r="F60" s="198"/>
      <c r="G60" s="198"/>
      <c r="H60" s="77"/>
      <c r="I60" s="254"/>
      <c r="J60" s="17"/>
      <c r="K60" s="117"/>
      <c r="L60" s="117"/>
      <c r="M60" s="117"/>
      <c r="N60" s="117"/>
      <c r="O60" s="117"/>
      <c r="P60" s="117"/>
      <c r="Q60" s="24"/>
    </row>
    <row r="61" spans="2:34" ht="15" hidden="1" x14ac:dyDescent="0.25">
      <c r="B61" s="304"/>
      <c r="C61" s="198" t="s">
        <v>95</v>
      </c>
      <c r="D61" s="198"/>
      <c r="E61" s="198"/>
      <c r="F61" s="198"/>
      <c r="G61" s="308"/>
      <c r="H61" s="77"/>
      <c r="I61" s="254"/>
      <c r="J61" s="17"/>
      <c r="K61" s="176"/>
      <c r="L61" s="176"/>
      <c r="M61" s="176"/>
      <c r="N61" s="176"/>
      <c r="O61" s="176"/>
      <c r="P61" s="176"/>
      <c r="Q61" s="24"/>
    </row>
    <row r="62" spans="2:34" ht="15" hidden="1" x14ac:dyDescent="0.25">
      <c r="B62" s="304"/>
      <c r="C62" s="198" t="s">
        <v>96</v>
      </c>
      <c r="D62" s="198"/>
      <c r="E62" s="198"/>
      <c r="F62" s="198"/>
      <c r="G62" s="170">
        <v>0</v>
      </c>
      <c r="H62" s="170">
        <v>0</v>
      </c>
      <c r="I62" s="306">
        <v>0</v>
      </c>
      <c r="J62" s="17"/>
      <c r="K62" s="19"/>
      <c r="L62" s="19"/>
      <c r="M62" s="19"/>
      <c r="N62" s="19"/>
      <c r="O62" s="19"/>
      <c r="P62" s="19"/>
      <c r="Q62" s="19"/>
    </row>
    <row r="63" spans="2:34" ht="15" hidden="1" x14ac:dyDescent="0.25">
      <c r="B63" s="304"/>
      <c r="C63" s="198" t="s">
        <v>97</v>
      </c>
      <c r="D63" s="198"/>
      <c r="E63" s="198"/>
      <c r="F63" s="198"/>
      <c r="G63" s="170">
        <v>0</v>
      </c>
      <c r="H63" s="170">
        <v>0</v>
      </c>
      <c r="I63" s="306">
        <v>0</v>
      </c>
      <c r="J63" s="17"/>
      <c r="K63" s="19"/>
      <c r="L63" s="19"/>
      <c r="M63" s="19"/>
      <c r="N63" s="19"/>
      <c r="O63" s="19"/>
      <c r="P63" s="19"/>
      <c r="Q63" s="177"/>
    </row>
    <row r="64" spans="2:34" ht="15" hidden="1" x14ac:dyDescent="0.25">
      <c r="B64" s="304"/>
      <c r="C64" s="198" t="s">
        <v>98</v>
      </c>
      <c r="D64" s="198"/>
      <c r="E64" s="198"/>
      <c r="F64" s="198"/>
      <c r="G64" s="308"/>
      <c r="H64" s="305"/>
      <c r="I64" s="306"/>
      <c r="J64" s="17"/>
      <c r="K64" s="19"/>
      <c r="L64" s="19"/>
      <c r="M64" s="19"/>
      <c r="N64" s="19"/>
      <c r="O64" s="19"/>
      <c r="P64" s="19"/>
      <c r="Q64" s="177"/>
    </row>
    <row r="65" spans="2:17" ht="15" hidden="1" x14ac:dyDescent="0.25">
      <c r="B65" s="304"/>
      <c r="C65" s="198" t="s">
        <v>99</v>
      </c>
      <c r="D65" s="198"/>
      <c r="E65" s="198"/>
      <c r="F65" s="198"/>
      <c r="G65" s="170">
        <v>0</v>
      </c>
      <c r="H65" s="170">
        <v>0</v>
      </c>
      <c r="I65" s="306">
        <v>0</v>
      </c>
      <c r="J65" s="17"/>
      <c r="K65" s="19"/>
      <c r="L65" s="19"/>
      <c r="M65" s="19"/>
      <c r="N65" s="19"/>
      <c r="O65" s="19"/>
      <c r="P65" s="19"/>
      <c r="Q65" s="177"/>
    </row>
    <row r="66" spans="2:17" ht="15" hidden="1" x14ac:dyDescent="0.25">
      <c r="B66" s="304"/>
      <c r="C66" s="198" t="s">
        <v>100</v>
      </c>
      <c r="D66" s="198"/>
      <c r="E66" s="198"/>
      <c r="F66" s="198"/>
      <c r="G66" s="170"/>
      <c r="H66" s="305"/>
      <c r="I66" s="306"/>
      <c r="J66" s="17"/>
      <c r="K66" s="19"/>
      <c r="L66" s="19"/>
      <c r="M66" s="19"/>
      <c r="N66" s="19"/>
      <c r="O66" s="19"/>
      <c r="P66" s="19"/>
      <c r="Q66" s="177"/>
    </row>
    <row r="67" spans="2:17" ht="15" hidden="1" x14ac:dyDescent="0.25">
      <c r="B67" s="304"/>
      <c r="C67" s="198" t="s">
        <v>101</v>
      </c>
      <c r="D67" s="198"/>
      <c r="E67" s="198"/>
      <c r="F67" s="198"/>
      <c r="G67" s="308"/>
      <c r="H67" s="77"/>
      <c r="I67" s="254"/>
      <c r="J67" s="17"/>
      <c r="K67" s="19"/>
      <c r="L67" s="19"/>
      <c r="M67" s="19"/>
      <c r="N67" s="19"/>
      <c r="O67" s="19"/>
      <c r="P67" s="19"/>
      <c r="Q67" s="177"/>
    </row>
    <row r="68" spans="2:17" ht="15" hidden="1" x14ac:dyDescent="0.25">
      <c r="B68" s="304"/>
      <c r="C68" s="198" t="s">
        <v>96</v>
      </c>
      <c r="D68" s="198"/>
      <c r="E68" s="198"/>
      <c r="F68" s="198"/>
      <c r="G68" s="170">
        <v>15889290</v>
      </c>
      <c r="H68" s="305">
        <v>15889290</v>
      </c>
      <c r="I68" s="306">
        <v>15889290</v>
      </c>
      <c r="J68" s="17"/>
      <c r="K68" s="19"/>
      <c r="L68" s="19"/>
      <c r="M68" s="19"/>
      <c r="N68" s="19"/>
      <c r="O68" s="19"/>
      <c r="P68" s="19"/>
      <c r="Q68" s="19"/>
    </row>
    <row r="69" spans="2:17" ht="15" hidden="1" x14ac:dyDescent="0.25">
      <c r="B69" s="304"/>
      <c r="C69" s="198" t="s">
        <v>97</v>
      </c>
      <c r="D69" s="198"/>
      <c r="E69" s="198"/>
      <c r="F69" s="198"/>
      <c r="G69" s="308"/>
      <c r="H69" s="170"/>
      <c r="I69" s="306"/>
      <c r="J69" s="17"/>
      <c r="K69" s="19"/>
      <c r="L69" s="19"/>
      <c r="M69" s="19"/>
      <c r="N69" s="19"/>
      <c r="O69" s="19"/>
      <c r="P69" s="19"/>
      <c r="Q69" s="17"/>
    </row>
    <row r="70" spans="2:17" ht="15" hidden="1" x14ac:dyDescent="0.25">
      <c r="B70" s="304"/>
      <c r="C70" s="198" t="s">
        <v>98</v>
      </c>
      <c r="D70" s="198"/>
      <c r="E70" s="198"/>
      <c r="F70" s="198"/>
      <c r="G70" s="181">
        <v>1</v>
      </c>
      <c r="H70" s="309">
        <v>1</v>
      </c>
      <c r="I70" s="310">
        <v>1</v>
      </c>
      <c r="J70" s="17"/>
      <c r="K70" s="19"/>
      <c r="L70" s="19"/>
      <c r="M70" s="19"/>
      <c r="N70" s="19"/>
      <c r="O70" s="19"/>
      <c r="P70" s="19"/>
      <c r="Q70" s="17"/>
    </row>
    <row r="71" spans="2:17" ht="13.5" hidden="1" customHeight="1" x14ac:dyDescent="0.25">
      <c r="B71" s="304"/>
      <c r="C71" s="198" t="s">
        <v>99</v>
      </c>
      <c r="D71" s="198"/>
      <c r="E71" s="198"/>
      <c r="F71" s="198"/>
      <c r="G71" s="170"/>
      <c r="H71" s="170"/>
      <c r="I71" s="306"/>
      <c r="J71" s="17"/>
      <c r="K71" s="68"/>
      <c r="L71" s="68"/>
      <c r="M71" s="68"/>
      <c r="N71" s="68"/>
      <c r="O71" s="68"/>
      <c r="P71" s="68"/>
      <c r="Q71" s="68"/>
    </row>
    <row r="72" spans="2:17" ht="15" hidden="1" x14ac:dyDescent="0.25">
      <c r="B72" s="195"/>
      <c r="C72" s="196" t="s">
        <v>100</v>
      </c>
      <c r="D72" s="196"/>
      <c r="E72" s="196"/>
      <c r="F72" s="196"/>
      <c r="G72" s="311">
        <v>0.70369999999999999</v>
      </c>
      <c r="H72" s="312">
        <v>0.70369999999999999</v>
      </c>
      <c r="I72" s="313">
        <v>0.70369999999999999</v>
      </c>
      <c r="J72" s="17"/>
      <c r="K72" s="68"/>
      <c r="L72" s="117"/>
      <c r="M72" s="117"/>
      <c r="N72" s="117"/>
      <c r="O72" s="117"/>
      <c r="P72" s="117"/>
      <c r="Q72" s="31"/>
    </row>
    <row r="73" spans="2:17" ht="21" hidden="1" customHeight="1" x14ac:dyDescent="0.25">
      <c r="B73" s="195"/>
      <c r="C73" s="196"/>
      <c r="D73" s="196"/>
      <c r="E73" s="196"/>
      <c r="F73" s="196"/>
      <c r="G73" s="196"/>
      <c r="H73" s="196"/>
      <c r="I73" s="314"/>
      <c r="J73" s="17"/>
      <c r="K73" s="68"/>
      <c r="L73" s="108"/>
      <c r="M73" s="108"/>
      <c r="N73" s="108"/>
      <c r="O73" s="108"/>
      <c r="P73" s="108"/>
      <c r="Q73" s="188"/>
    </row>
    <row r="74" spans="2:17" ht="15" hidden="1" x14ac:dyDescent="0.25">
      <c r="B74" s="252" t="s">
        <v>102</v>
      </c>
      <c r="C74" s="315" t="s">
        <v>103</v>
      </c>
      <c r="D74" s="315"/>
      <c r="E74" s="315"/>
      <c r="F74" s="315"/>
      <c r="G74" s="315"/>
      <c r="H74" s="315"/>
      <c r="I74" s="316"/>
      <c r="J74" s="176"/>
      <c r="K74" s="108"/>
      <c r="L74" s="108"/>
      <c r="M74" s="108"/>
      <c r="N74" s="108"/>
      <c r="O74" s="108"/>
      <c r="P74" s="108"/>
      <c r="Q74" s="188"/>
    </row>
    <row r="75" spans="2:17" ht="21" hidden="1" customHeight="1" x14ac:dyDescent="0.25">
      <c r="B75" s="303"/>
      <c r="C75" s="308" t="s">
        <v>8</v>
      </c>
      <c r="D75" s="308"/>
      <c r="E75" s="308"/>
      <c r="F75" s="308"/>
      <c r="G75" s="308"/>
      <c r="H75" s="308"/>
      <c r="I75" s="18"/>
      <c r="J75" s="176"/>
      <c r="K75" s="108"/>
      <c r="L75" s="108"/>
      <c r="M75" s="108"/>
      <c r="N75" s="108"/>
      <c r="O75" s="108"/>
      <c r="P75" s="108"/>
      <c r="Q75" s="188"/>
    </row>
    <row r="76" spans="2:17" ht="15" hidden="1" customHeight="1" x14ac:dyDescent="0.25">
      <c r="B76" s="304"/>
      <c r="C76" s="198" t="s">
        <v>104</v>
      </c>
      <c r="D76" s="198"/>
      <c r="E76" s="198"/>
      <c r="F76" s="198"/>
      <c r="G76" s="198"/>
      <c r="H76" s="198"/>
      <c r="I76" s="317">
        <v>0</v>
      </c>
      <c r="J76" s="176"/>
      <c r="K76" s="108"/>
      <c r="L76" s="108"/>
      <c r="M76" s="108"/>
      <c r="N76" s="108"/>
      <c r="O76" s="108"/>
      <c r="P76" s="108"/>
      <c r="Q76" s="188"/>
    </row>
    <row r="77" spans="2:17" ht="15.75" hidden="1" customHeight="1" x14ac:dyDescent="0.25">
      <c r="B77" s="304"/>
      <c r="C77" s="198" t="s">
        <v>105</v>
      </c>
      <c r="D77" s="198"/>
      <c r="E77" s="198"/>
      <c r="F77" s="198"/>
      <c r="G77" s="198"/>
      <c r="H77" s="198"/>
      <c r="I77" s="317">
        <v>0</v>
      </c>
      <c r="J77" s="176"/>
      <c r="K77" s="108"/>
      <c r="L77" s="108"/>
      <c r="M77" s="108"/>
      <c r="N77" s="108"/>
      <c r="O77" s="108"/>
      <c r="P77" s="108"/>
      <c r="Q77" s="188"/>
    </row>
    <row r="78" spans="2:17" ht="15" hidden="1" x14ac:dyDescent="0.25">
      <c r="B78" s="304"/>
      <c r="C78" s="198" t="s">
        <v>106</v>
      </c>
      <c r="D78" s="198"/>
      <c r="E78" s="198"/>
      <c r="F78" s="198"/>
      <c r="G78" s="198"/>
      <c r="H78" s="198"/>
      <c r="I78" s="317">
        <v>0</v>
      </c>
      <c r="J78" s="176"/>
      <c r="K78" s="108"/>
      <c r="L78" s="108"/>
      <c r="M78" s="108"/>
      <c r="N78" s="108"/>
      <c r="O78" s="108"/>
      <c r="P78" s="108"/>
      <c r="Q78" s="188"/>
    </row>
    <row r="79" spans="2:17" ht="19.5" hidden="1" customHeight="1" x14ac:dyDescent="0.25">
      <c r="B79" s="304"/>
      <c r="C79" s="198" t="s">
        <v>107</v>
      </c>
      <c r="D79" s="198"/>
      <c r="E79" s="198"/>
      <c r="F79" s="198"/>
      <c r="G79" s="198"/>
      <c r="H79" s="198"/>
      <c r="I79" s="317">
        <v>0</v>
      </c>
      <c r="J79" s="176"/>
      <c r="K79" s="108"/>
      <c r="L79" s="108"/>
      <c r="M79" s="108"/>
      <c r="N79" s="108"/>
      <c r="O79" s="108"/>
      <c r="P79" s="108"/>
      <c r="Q79" s="188"/>
    </row>
    <row r="80" spans="2:17" ht="15" hidden="1" x14ac:dyDescent="0.25">
      <c r="B80" s="195"/>
      <c r="C80" s="196"/>
      <c r="D80" s="196"/>
      <c r="E80" s="196"/>
      <c r="F80" s="196"/>
      <c r="G80" s="196"/>
      <c r="H80" s="196"/>
      <c r="I80" s="318"/>
      <c r="J80" s="19"/>
      <c r="K80" s="108"/>
      <c r="L80" s="108"/>
      <c r="M80" s="108"/>
      <c r="N80" s="108"/>
      <c r="O80" s="108"/>
      <c r="P80" s="108"/>
      <c r="Q80" s="188"/>
    </row>
    <row r="81" spans="2:17" ht="15" hidden="1" x14ac:dyDescent="0.25">
      <c r="B81" s="68"/>
      <c r="C81" s="198"/>
      <c r="D81" s="198"/>
      <c r="E81" s="198"/>
      <c r="F81" s="198"/>
      <c r="G81" s="198"/>
      <c r="H81" s="198"/>
      <c r="I81" s="77"/>
      <c r="J81" s="19"/>
      <c r="K81" s="108"/>
      <c r="L81" s="108"/>
      <c r="M81" s="108"/>
      <c r="N81" s="108"/>
      <c r="O81" s="108"/>
      <c r="P81" s="108"/>
      <c r="Q81" s="188"/>
    </row>
    <row r="82" spans="2:17" ht="15" hidden="1" customHeight="1" x14ac:dyDescent="0.2">
      <c r="B82" s="362" t="s">
        <v>108</v>
      </c>
      <c r="C82" s="362"/>
      <c r="D82" s="362"/>
      <c r="E82" s="362"/>
      <c r="F82" s="362"/>
      <c r="G82" s="362"/>
      <c r="H82" s="362"/>
      <c r="I82" s="362"/>
      <c r="J82" s="19"/>
      <c r="K82" s="108"/>
      <c r="L82" s="108"/>
      <c r="M82" s="108"/>
      <c r="N82" s="108"/>
      <c r="O82" s="108"/>
      <c r="P82" s="108"/>
      <c r="Q82" s="108"/>
    </row>
    <row r="83" spans="2:17" ht="15" customHeight="1" x14ac:dyDescent="0.25">
      <c r="B83" s="199"/>
      <c r="C83" s="199"/>
      <c r="D83" s="199"/>
      <c r="E83" s="199"/>
      <c r="F83" s="199"/>
      <c r="G83" s="199"/>
      <c r="H83" s="199"/>
      <c r="I83" s="199"/>
      <c r="J83" s="19"/>
      <c r="K83" s="68"/>
      <c r="L83" s="68"/>
      <c r="M83" s="68"/>
      <c r="N83" s="68"/>
      <c r="O83" s="68"/>
      <c r="P83" s="68"/>
      <c r="Q83" s="68"/>
    </row>
    <row r="84" spans="2:17" ht="32.25" customHeight="1" x14ac:dyDescent="0.35">
      <c r="B84" s="326"/>
      <c r="C84" s="327" t="s">
        <v>109</v>
      </c>
      <c r="D84" s="327"/>
      <c r="E84" s="327"/>
      <c r="F84" s="327"/>
      <c r="G84" s="327"/>
      <c r="H84" s="327"/>
      <c r="I84" s="328"/>
      <c r="J84" s="205"/>
      <c r="K84" s="205"/>
      <c r="L84" s="205"/>
      <c r="M84" s="205"/>
      <c r="N84" s="205"/>
      <c r="O84" s="205"/>
      <c r="P84" s="205"/>
      <c r="Q84" s="206"/>
    </row>
    <row r="85" spans="2:17" ht="54.75" customHeight="1" x14ac:dyDescent="0.2">
      <c r="B85" s="329">
        <v>1</v>
      </c>
      <c r="C85" s="395" t="s">
        <v>133</v>
      </c>
      <c r="D85" s="395"/>
      <c r="E85" s="395"/>
      <c r="F85" s="395"/>
      <c r="G85" s="395"/>
      <c r="H85" s="395"/>
      <c r="I85" s="396"/>
      <c r="J85" s="209"/>
      <c r="K85" s="209"/>
      <c r="L85" s="177"/>
      <c r="M85" s="177"/>
      <c r="N85" s="177"/>
      <c r="O85" s="177"/>
      <c r="P85" s="205"/>
      <c r="Q85" s="206"/>
    </row>
    <row r="86" spans="2:17" ht="182.25" customHeight="1" x14ac:dyDescent="0.2">
      <c r="B86" s="329">
        <v>2</v>
      </c>
      <c r="C86" s="390" t="s">
        <v>134</v>
      </c>
      <c r="D86" s="390"/>
      <c r="E86" s="390"/>
      <c r="F86" s="390"/>
      <c r="G86" s="390"/>
      <c r="H86" s="390"/>
      <c r="I86" s="391"/>
      <c r="J86" s="211"/>
      <c r="K86" s="211"/>
      <c r="L86" s="211"/>
      <c r="M86" s="177"/>
      <c r="N86" s="177"/>
      <c r="O86" s="177"/>
      <c r="P86" s="177"/>
      <c r="Q86" s="206"/>
    </row>
    <row r="87" spans="2:17" ht="191.25" customHeight="1" x14ac:dyDescent="0.2">
      <c r="B87" s="329">
        <v>3</v>
      </c>
      <c r="C87" s="390" t="s">
        <v>135</v>
      </c>
      <c r="D87" s="390"/>
      <c r="E87" s="390"/>
      <c r="F87" s="390"/>
      <c r="G87" s="390"/>
      <c r="H87" s="390"/>
      <c r="I87" s="391"/>
      <c r="J87" s="211"/>
      <c r="K87" s="211"/>
      <c r="L87" s="211"/>
      <c r="M87" s="177"/>
      <c r="N87" s="177"/>
      <c r="O87" s="177"/>
      <c r="P87" s="177"/>
      <c r="Q87" s="206"/>
    </row>
    <row r="88" spans="2:17" ht="94.5" customHeight="1" x14ac:dyDescent="0.2">
      <c r="B88" s="329">
        <v>4</v>
      </c>
      <c r="C88" s="390" t="s">
        <v>113</v>
      </c>
      <c r="D88" s="390"/>
      <c r="E88" s="390"/>
      <c r="F88" s="390"/>
      <c r="G88" s="390"/>
      <c r="H88" s="390"/>
      <c r="I88" s="391"/>
      <c r="J88" s="211"/>
      <c r="K88" s="211"/>
      <c r="L88" s="211"/>
      <c r="M88" s="177"/>
      <c r="N88" s="177"/>
      <c r="O88" s="177"/>
      <c r="P88" s="177"/>
      <c r="Q88" s="206"/>
    </row>
    <row r="89" spans="2:17" ht="37.5" customHeight="1" x14ac:dyDescent="0.2">
      <c r="B89" s="329">
        <v>5</v>
      </c>
      <c r="C89" s="392" t="s">
        <v>136</v>
      </c>
      <c r="D89" s="392"/>
      <c r="E89" s="392"/>
      <c r="F89" s="392"/>
      <c r="G89" s="392"/>
      <c r="H89" s="392"/>
      <c r="I89" s="393"/>
      <c r="J89" s="211"/>
      <c r="K89" s="211"/>
      <c r="L89" s="211"/>
      <c r="M89" s="177"/>
      <c r="N89" s="177"/>
      <c r="O89" s="177"/>
      <c r="P89" s="205"/>
      <c r="Q89" s="206"/>
    </row>
    <row r="90" spans="2:17" ht="21" x14ac:dyDescent="0.2">
      <c r="B90" s="329"/>
      <c r="C90" s="330"/>
      <c r="D90" s="330"/>
      <c r="E90" s="330"/>
      <c r="F90" s="330"/>
      <c r="G90" s="330"/>
      <c r="H90" s="330"/>
      <c r="I90" s="331"/>
      <c r="J90" s="211"/>
      <c r="K90" s="211"/>
      <c r="L90" s="211"/>
      <c r="M90" s="177"/>
      <c r="N90" s="177"/>
      <c r="O90" s="177"/>
      <c r="P90" s="177"/>
      <c r="Q90" s="213"/>
    </row>
    <row r="91" spans="2:17" ht="21" x14ac:dyDescent="0.2">
      <c r="B91" s="329"/>
      <c r="C91" s="330"/>
      <c r="D91" s="330"/>
      <c r="E91" s="330"/>
      <c r="F91" s="330"/>
      <c r="G91" s="330"/>
      <c r="H91" s="330"/>
      <c r="I91" s="331"/>
      <c r="J91" s="177"/>
      <c r="K91" s="177"/>
      <c r="L91" s="177"/>
      <c r="M91" s="177"/>
      <c r="N91" s="177"/>
      <c r="O91" s="177"/>
      <c r="P91" s="177"/>
      <c r="Q91" s="213"/>
    </row>
    <row r="92" spans="2:17" ht="21" x14ac:dyDescent="0.35">
      <c r="B92" s="332"/>
      <c r="C92" s="333"/>
      <c r="D92" s="333"/>
      <c r="E92" s="333"/>
      <c r="F92" s="333"/>
      <c r="G92" s="334" t="s">
        <v>115</v>
      </c>
      <c r="H92" s="333"/>
      <c r="I92" s="335"/>
      <c r="J92" s="19"/>
      <c r="K92" s="127"/>
      <c r="L92" s="127"/>
      <c r="M92" s="127"/>
      <c r="N92" s="127"/>
      <c r="O92" s="127"/>
      <c r="P92" s="67" t="s">
        <v>115</v>
      </c>
      <c r="Q92" s="215"/>
    </row>
    <row r="93" spans="2:17" ht="21" x14ac:dyDescent="0.35">
      <c r="B93" s="332"/>
      <c r="C93" s="333"/>
      <c r="D93" s="333"/>
      <c r="E93" s="333"/>
      <c r="F93" s="333"/>
      <c r="G93" s="334" t="s">
        <v>116</v>
      </c>
      <c r="H93" s="333"/>
      <c r="I93" s="335"/>
      <c r="J93" s="19"/>
      <c r="K93" s="127"/>
      <c r="L93" s="127"/>
      <c r="M93" s="127"/>
      <c r="N93" s="127"/>
      <c r="O93" s="127"/>
      <c r="P93" s="67" t="s">
        <v>116</v>
      </c>
      <c r="Q93" s="215"/>
    </row>
    <row r="94" spans="2:17" ht="21" x14ac:dyDescent="0.35">
      <c r="B94" s="332"/>
      <c r="C94" s="333"/>
      <c r="D94" s="333"/>
      <c r="E94" s="333"/>
      <c r="F94" s="333"/>
      <c r="G94" s="334"/>
      <c r="H94" s="333"/>
      <c r="I94" s="335"/>
      <c r="J94" s="19"/>
      <c r="K94" s="127"/>
      <c r="L94" s="127"/>
      <c r="M94" s="127"/>
      <c r="N94" s="127"/>
      <c r="O94" s="127"/>
      <c r="P94" s="67"/>
      <c r="Q94" s="215"/>
    </row>
    <row r="95" spans="2:17" ht="21" x14ac:dyDescent="0.35">
      <c r="B95" s="332"/>
      <c r="C95" s="333"/>
      <c r="D95" s="333"/>
      <c r="E95" s="333"/>
      <c r="F95" s="333"/>
      <c r="G95" s="334"/>
      <c r="H95" s="333"/>
      <c r="I95" s="335"/>
      <c r="J95" s="19"/>
      <c r="K95" s="127"/>
      <c r="L95" s="127"/>
      <c r="M95" s="127"/>
      <c r="N95" s="127"/>
      <c r="O95" s="127"/>
      <c r="P95" s="67"/>
      <c r="Q95" s="215"/>
    </row>
    <row r="96" spans="2:17" ht="21" x14ac:dyDescent="0.35">
      <c r="B96" s="332"/>
      <c r="C96" s="333"/>
      <c r="D96" s="333"/>
      <c r="E96" s="333"/>
      <c r="F96" s="333"/>
      <c r="G96" s="336"/>
      <c r="H96" s="333"/>
      <c r="I96" s="335"/>
      <c r="J96" s="19"/>
      <c r="K96" s="127"/>
      <c r="L96" s="127"/>
      <c r="M96" s="127"/>
      <c r="N96" s="127"/>
      <c r="O96" s="127"/>
      <c r="P96" s="24"/>
      <c r="Q96" s="215"/>
    </row>
    <row r="97" spans="1:35" ht="21" x14ac:dyDescent="0.35">
      <c r="B97" s="337" t="s">
        <v>117</v>
      </c>
      <c r="C97" s="336" t="s">
        <v>137</v>
      </c>
      <c r="D97" s="336"/>
      <c r="E97" s="336"/>
      <c r="F97" s="336"/>
      <c r="G97" s="334" t="s">
        <v>138</v>
      </c>
      <c r="H97" s="333"/>
      <c r="I97" s="335"/>
      <c r="J97" s="19"/>
      <c r="K97" s="127"/>
      <c r="L97" s="127"/>
      <c r="M97" s="127"/>
      <c r="N97" s="127"/>
      <c r="O97" s="127"/>
      <c r="P97" s="67" t="s">
        <v>119</v>
      </c>
      <c r="Q97" s="215"/>
    </row>
    <row r="98" spans="1:35" ht="21" x14ac:dyDescent="0.35">
      <c r="B98" s="337" t="s">
        <v>120</v>
      </c>
      <c r="C98" s="336" t="s">
        <v>121</v>
      </c>
      <c r="D98" s="336"/>
      <c r="E98" s="336"/>
      <c r="F98" s="336"/>
      <c r="G98" s="338" t="s">
        <v>139</v>
      </c>
      <c r="H98" s="333"/>
      <c r="I98" s="335"/>
      <c r="J98" s="19"/>
      <c r="K98" s="127"/>
      <c r="L98" s="127"/>
      <c r="M98" s="127"/>
      <c r="N98" s="127"/>
      <c r="O98" s="127"/>
      <c r="P98" s="67" t="s">
        <v>122</v>
      </c>
      <c r="Q98" s="215"/>
    </row>
    <row r="99" spans="1:35" ht="21" x14ac:dyDescent="0.35">
      <c r="B99" s="337"/>
      <c r="C99" s="336"/>
      <c r="D99" s="336"/>
      <c r="E99" s="336"/>
      <c r="F99" s="336"/>
      <c r="G99" s="334" t="s">
        <v>140</v>
      </c>
      <c r="H99" s="333"/>
      <c r="I99" s="335"/>
      <c r="J99" s="19"/>
      <c r="K99" s="127"/>
      <c r="L99" s="127"/>
      <c r="M99" s="127"/>
      <c r="N99" s="127"/>
      <c r="O99" s="127"/>
      <c r="P99" s="67" t="s">
        <v>122</v>
      </c>
      <c r="Q99" s="215"/>
    </row>
    <row r="100" spans="1:35" ht="21" x14ac:dyDescent="0.35">
      <c r="B100" s="339"/>
      <c r="C100" s="340"/>
      <c r="D100" s="340"/>
      <c r="E100" s="340"/>
      <c r="F100" s="340"/>
      <c r="G100" s="340"/>
      <c r="H100" s="340"/>
      <c r="I100" s="341"/>
      <c r="J100" s="19"/>
      <c r="K100" s="127"/>
      <c r="L100" s="127"/>
      <c r="M100" s="127"/>
      <c r="N100" s="127"/>
      <c r="O100" s="127"/>
      <c r="P100" s="67" t="s">
        <v>122</v>
      </c>
      <c r="Q100" s="215"/>
    </row>
    <row r="101" spans="1:35" ht="20.25" x14ac:dyDescent="0.3">
      <c r="B101" s="342"/>
      <c r="C101" s="343"/>
      <c r="D101" s="343"/>
      <c r="E101" s="343"/>
      <c r="F101" s="343"/>
      <c r="G101" s="343"/>
      <c r="H101" s="343"/>
      <c r="I101" s="344"/>
      <c r="J101" s="19"/>
      <c r="K101" s="127"/>
      <c r="L101" s="127"/>
      <c r="M101" s="127"/>
      <c r="N101" s="127"/>
      <c r="O101" s="127"/>
      <c r="P101" s="67" t="s">
        <v>122</v>
      </c>
      <c r="Q101" s="215"/>
    </row>
    <row r="102" spans="1:35" ht="20.25" x14ac:dyDescent="0.3">
      <c r="B102" s="342"/>
      <c r="C102" s="343"/>
      <c r="D102" s="343"/>
      <c r="E102" s="343"/>
      <c r="F102" s="343"/>
      <c r="G102" s="343"/>
      <c r="H102" s="343"/>
      <c r="I102" s="344"/>
      <c r="J102" s="19"/>
      <c r="K102" s="127"/>
      <c r="L102" s="127"/>
      <c r="M102" s="127"/>
      <c r="N102" s="127"/>
      <c r="O102" s="127"/>
      <c r="P102" s="67" t="s">
        <v>122</v>
      </c>
      <c r="Q102" s="215"/>
    </row>
    <row r="103" spans="1:35" ht="20.25" x14ac:dyDescent="0.3">
      <c r="B103" s="342"/>
      <c r="C103" s="343"/>
      <c r="D103" s="343"/>
      <c r="E103" s="343"/>
      <c r="F103" s="343"/>
      <c r="G103" s="343"/>
      <c r="H103" s="343"/>
      <c r="I103" s="344"/>
      <c r="J103" s="128"/>
      <c r="K103" s="128"/>
      <c r="L103" s="128"/>
      <c r="M103" s="128"/>
      <c r="N103" s="128"/>
      <c r="O103" s="128"/>
      <c r="P103" s="128"/>
      <c r="Q103" s="3"/>
    </row>
    <row r="104" spans="1:35" ht="20.25" x14ac:dyDescent="0.3">
      <c r="B104" s="394" t="s">
        <v>124</v>
      </c>
      <c r="C104" s="394"/>
      <c r="D104" s="394"/>
      <c r="E104" s="394"/>
      <c r="F104" s="394"/>
      <c r="G104" s="394"/>
      <c r="H104" s="394"/>
      <c r="I104" s="394"/>
      <c r="J104" s="128"/>
    </row>
    <row r="105" spans="1:35" ht="20.25" x14ac:dyDescent="0.3">
      <c r="B105" s="345"/>
      <c r="C105" s="345"/>
      <c r="D105" s="345"/>
      <c r="E105" s="345"/>
      <c r="F105" s="345"/>
      <c r="G105" s="345"/>
      <c r="H105" s="345"/>
      <c r="I105" s="346"/>
      <c r="J105" s="128"/>
    </row>
    <row r="106" spans="1:35" ht="20.25" x14ac:dyDescent="0.3">
      <c r="B106" s="345"/>
      <c r="C106" s="345"/>
      <c r="D106" s="345"/>
      <c r="E106" s="345"/>
      <c r="F106" s="345"/>
      <c r="G106" s="345"/>
      <c r="H106" s="345"/>
      <c r="I106" s="346"/>
      <c r="J106" s="128"/>
    </row>
    <row r="107" spans="1:35" s="229" customFormat="1" ht="40.5" x14ac:dyDescent="0.3">
      <c r="A107" s="6"/>
      <c r="B107" s="345"/>
      <c r="C107" s="347" t="s">
        <v>125</v>
      </c>
      <c r="D107" s="347"/>
      <c r="E107" s="347"/>
      <c r="F107" s="347"/>
      <c r="G107" s="347"/>
      <c r="H107" s="347"/>
      <c r="I107" s="346"/>
      <c r="J107" s="128"/>
      <c r="K107" s="6"/>
      <c r="L107" s="6"/>
      <c r="M107" s="6"/>
      <c r="N107" s="6"/>
      <c r="O107" s="6"/>
      <c r="P107" s="6"/>
      <c r="R107" s="6"/>
      <c r="S107" s="6"/>
      <c r="T107" s="6"/>
      <c r="U107" s="6"/>
      <c r="V107" s="6"/>
      <c r="W107" s="6"/>
      <c r="X107" s="6"/>
      <c r="Y107" s="6"/>
      <c r="Z107" s="6"/>
      <c r="AA107" s="6"/>
      <c r="AB107" s="6"/>
      <c r="AC107" s="6"/>
      <c r="AD107" s="6"/>
      <c r="AE107" s="6"/>
      <c r="AF107" s="6"/>
      <c r="AG107" s="6"/>
      <c r="AH107" s="6"/>
      <c r="AI107" s="6"/>
    </row>
    <row r="108" spans="1:35" s="229" customFormat="1" x14ac:dyDescent="0.2">
      <c r="A108" s="6"/>
      <c r="B108" s="6"/>
      <c r="C108" s="6"/>
      <c r="D108" s="6"/>
      <c r="E108" s="6"/>
      <c r="F108" s="6"/>
      <c r="G108" s="6"/>
      <c r="H108" s="6"/>
      <c r="J108" s="6"/>
      <c r="K108" s="6"/>
      <c r="L108" s="6"/>
      <c r="M108" s="6"/>
      <c r="N108" s="6"/>
      <c r="O108" s="6"/>
      <c r="P108" s="6"/>
      <c r="R108" s="6"/>
      <c r="S108" s="6"/>
      <c r="T108" s="6"/>
      <c r="U108" s="6"/>
      <c r="V108" s="6"/>
      <c r="W108" s="6"/>
      <c r="X108" s="6"/>
      <c r="Y108" s="6"/>
      <c r="Z108" s="6"/>
      <c r="AA108" s="6"/>
      <c r="AB108" s="6"/>
      <c r="AC108" s="6"/>
      <c r="AD108" s="6"/>
      <c r="AE108" s="6"/>
      <c r="AF108" s="6"/>
      <c r="AG108" s="6"/>
      <c r="AH108" s="6"/>
      <c r="AI108" s="6"/>
    </row>
    <row r="109" spans="1:35" s="229" customFormat="1" x14ac:dyDescent="0.2">
      <c r="A109" s="6"/>
      <c r="B109" s="6"/>
      <c r="C109" s="6"/>
      <c r="D109" s="6"/>
      <c r="E109" s="6"/>
      <c r="F109" s="6"/>
      <c r="G109" s="6"/>
      <c r="H109" s="6"/>
      <c r="J109" s="6"/>
      <c r="K109" s="6"/>
      <c r="L109" s="6"/>
      <c r="M109" s="6"/>
      <c r="N109" s="6"/>
      <c r="O109" s="6"/>
      <c r="P109" s="6"/>
      <c r="R109" s="6"/>
      <c r="S109" s="6"/>
      <c r="T109" s="6"/>
      <c r="U109" s="6"/>
      <c r="V109" s="6"/>
      <c r="W109" s="6"/>
      <c r="X109" s="6"/>
      <c r="Y109" s="6"/>
      <c r="Z109" s="6"/>
      <c r="AA109" s="6"/>
      <c r="AB109" s="6"/>
      <c r="AC109" s="6"/>
      <c r="AD109" s="6"/>
      <c r="AE109" s="6"/>
      <c r="AF109" s="6"/>
      <c r="AG109" s="6"/>
      <c r="AH109" s="6"/>
      <c r="AI109" s="6"/>
    </row>
    <row r="110" spans="1:35" s="229" customFormat="1" x14ac:dyDescent="0.2">
      <c r="A110" s="6"/>
      <c r="B110" s="6"/>
      <c r="C110" s="6"/>
      <c r="D110" s="6"/>
      <c r="E110" s="6"/>
      <c r="F110" s="6"/>
      <c r="G110" s="6"/>
      <c r="H110" s="6"/>
      <c r="J110" s="6"/>
      <c r="K110" s="6"/>
      <c r="L110" s="6"/>
      <c r="M110" s="6"/>
      <c r="N110" s="6"/>
      <c r="O110" s="6"/>
      <c r="P110" s="6"/>
      <c r="R110" s="6"/>
      <c r="S110" s="6"/>
      <c r="T110" s="6"/>
      <c r="U110" s="6"/>
      <c r="V110" s="6"/>
      <c r="W110" s="6"/>
      <c r="X110" s="6"/>
      <c r="Y110" s="6"/>
      <c r="Z110" s="6"/>
      <c r="AA110" s="6"/>
      <c r="AB110" s="6"/>
      <c r="AC110" s="6"/>
      <c r="AD110" s="6"/>
      <c r="AE110" s="6"/>
      <c r="AF110" s="6"/>
      <c r="AG110" s="6"/>
      <c r="AH110" s="6"/>
      <c r="AI110" s="6"/>
    </row>
    <row r="111" spans="1:35" s="229" customFormat="1" x14ac:dyDescent="0.2">
      <c r="A111" s="6"/>
      <c r="B111" s="6"/>
      <c r="C111" s="6"/>
      <c r="D111" s="6"/>
      <c r="E111" s="6"/>
      <c r="F111" s="6"/>
      <c r="G111" s="6"/>
      <c r="H111" s="6"/>
      <c r="J111" s="6"/>
      <c r="K111" s="6"/>
      <c r="L111" s="6"/>
      <c r="M111" s="6"/>
      <c r="N111" s="6"/>
      <c r="O111" s="6"/>
      <c r="P111" s="6"/>
      <c r="R111" s="6"/>
      <c r="S111" s="6"/>
      <c r="T111" s="6"/>
      <c r="U111" s="6"/>
      <c r="V111" s="6"/>
      <c r="W111" s="6"/>
      <c r="X111" s="6"/>
      <c r="Y111" s="6"/>
      <c r="Z111" s="6"/>
      <c r="AA111" s="6"/>
      <c r="AB111" s="6"/>
      <c r="AC111" s="6"/>
      <c r="AD111" s="6"/>
      <c r="AE111" s="6"/>
      <c r="AF111" s="6"/>
      <c r="AG111" s="6"/>
      <c r="AH111" s="6"/>
      <c r="AI111" s="6"/>
    </row>
    <row r="114" spans="3:6" x14ac:dyDescent="0.2">
      <c r="D114" s="348"/>
      <c r="E114" s="348"/>
      <c r="F114" s="349"/>
    </row>
    <row r="115" spans="3:6" x14ac:dyDescent="0.2">
      <c r="D115" s="348"/>
      <c r="E115" s="348"/>
      <c r="F115" s="349"/>
    </row>
    <row r="116" spans="3:6" x14ac:dyDescent="0.2">
      <c r="D116" s="348"/>
      <c r="E116" s="348"/>
      <c r="F116" s="349"/>
    </row>
    <row r="117" spans="3:6" x14ac:dyDescent="0.2">
      <c r="D117" s="348"/>
      <c r="E117" s="348"/>
      <c r="F117" s="349"/>
    </row>
    <row r="118" spans="3:6" x14ac:dyDescent="0.2">
      <c r="D118" s="348"/>
      <c r="E118" s="348"/>
      <c r="F118" s="349"/>
    </row>
    <row r="119" spans="3:6" x14ac:dyDescent="0.2">
      <c r="D119" s="348"/>
      <c r="E119" s="348"/>
      <c r="F119" s="349"/>
    </row>
    <row r="120" spans="3:6" x14ac:dyDescent="0.2">
      <c r="C120" s="350"/>
      <c r="D120" s="348"/>
      <c r="E120" s="348"/>
      <c r="F120" s="349"/>
    </row>
    <row r="121" spans="3:6" x14ac:dyDescent="0.2">
      <c r="D121" s="348"/>
      <c r="E121" s="348"/>
      <c r="F121" s="349"/>
    </row>
    <row r="122" spans="3:6" x14ac:dyDescent="0.2">
      <c r="D122" s="348"/>
      <c r="E122" s="348"/>
      <c r="F122" s="351"/>
    </row>
    <row r="123" spans="3:6" x14ac:dyDescent="0.2">
      <c r="D123" s="348"/>
      <c r="E123" s="348"/>
      <c r="F123" s="351"/>
    </row>
    <row r="124" spans="3:6" x14ac:dyDescent="0.2">
      <c r="D124" s="348"/>
      <c r="E124" s="348"/>
      <c r="F124" s="349"/>
    </row>
  </sheetData>
  <mergeCells count="22">
    <mergeCell ref="P9:P10"/>
    <mergeCell ref="K56:Q56"/>
    <mergeCell ref="B82:I82"/>
    <mergeCell ref="C85:I85"/>
    <mergeCell ref="C86:I86"/>
    <mergeCell ref="H9:H10"/>
    <mergeCell ref="J9:J10"/>
    <mergeCell ref="K9:K10"/>
    <mergeCell ref="L9:L10"/>
    <mergeCell ref="M9:M10"/>
    <mergeCell ref="N9:N10"/>
    <mergeCell ref="B9:B10"/>
    <mergeCell ref="C9:C10"/>
    <mergeCell ref="D9:D10"/>
    <mergeCell ref="E9:E10"/>
    <mergeCell ref="F9:F10"/>
    <mergeCell ref="C87:I87"/>
    <mergeCell ref="C88:I88"/>
    <mergeCell ref="C89:I89"/>
    <mergeCell ref="B104:I104"/>
    <mergeCell ref="O9:O10"/>
    <mergeCell ref="G9:G10"/>
  </mergeCells>
  <pageMargins left="0.43307086614173229" right="0.23622047244094491" top="0.74803149606299213" bottom="0.7480314960629921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BSE p1</vt:lpstr>
      <vt:lpstr>BSE p2</vt:lpstr>
      <vt:lpstr>BSE p3</vt:lpstr>
      <vt:lpstr>'BSE p1'!Print_Area</vt:lpstr>
      <vt:lpstr>'BSE p2'!Print_Area</vt:lpstr>
      <vt:lpstr>'BSE p3'!Print_Area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AKSHATHA</dc:creator>
  <cp:lastModifiedBy>AKSHATHA</cp:lastModifiedBy>
  <dcterms:created xsi:type="dcterms:W3CDTF">2016-02-11T11:20:39Z</dcterms:created>
  <dcterms:modified xsi:type="dcterms:W3CDTF">2016-02-11T11:23:37Z</dcterms:modified>
</cp:coreProperties>
</file>